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C:\Users\cperry\Desktop\"/>
    </mc:Choice>
  </mc:AlternateContent>
  <xr:revisionPtr revIDLastSave="0" documentId="8_{8774A81E-1156-480C-817A-D258D591539A}"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10" yWindow="-110" windowWidth="19420" windowHeight="11500" tabRatio="789" firstSheet="1" activeTab="1"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E4" i="8"/>
  <c r="C12" i="5"/>
  <c r="B12" i="5"/>
  <c r="AB12" i="5"/>
  <c r="V12" i="5"/>
  <c r="E12" i="5"/>
  <c r="X12" i="5"/>
  <c r="J12" i="5"/>
  <c r="S12" i="5"/>
  <c r="T12" i="5"/>
  <c r="R12" i="5"/>
  <c r="I12" i="5"/>
  <c r="H12" i="5"/>
  <c r="G12" i="5"/>
  <c r="F12" i="5"/>
  <c r="C11" i="5"/>
  <c r="B11" i="5"/>
  <c r="AB11" i="5"/>
  <c r="V11" i="5"/>
  <c r="E11" i="5"/>
  <c r="X11" i="5"/>
  <c r="J11" i="5"/>
  <c r="S11" i="5"/>
  <c r="T11" i="5"/>
  <c r="R11" i="5"/>
  <c r="I11" i="5"/>
  <c r="H11" i="5"/>
  <c r="G11" i="5"/>
  <c r="F11" i="5"/>
  <c r="C10" i="5"/>
  <c r="B10" i="5"/>
  <c r="AB10" i="5"/>
  <c r="V10" i="5"/>
  <c r="E10" i="5"/>
  <c r="X10" i="5"/>
  <c r="J10" i="5"/>
  <c r="S10" i="5"/>
  <c r="T10" i="5"/>
  <c r="R10" i="5"/>
  <c r="I10" i="5"/>
  <c r="H10" i="5"/>
  <c r="G10" i="5"/>
  <c r="F10" i="5"/>
  <c r="C9" i="5"/>
  <c r="B9" i="5"/>
  <c r="AB9" i="5"/>
  <c r="V9" i="5"/>
  <c r="E9" i="5"/>
  <c r="X9" i="5"/>
  <c r="J9" i="5"/>
  <c r="S9" i="5"/>
  <c r="T9" i="5"/>
  <c r="R9" i="5"/>
  <c r="I9" i="5"/>
  <c r="H9" i="5"/>
  <c r="G9" i="5"/>
  <c r="F9" i="5"/>
  <c r="C8" i="5"/>
  <c r="B8" i="5"/>
  <c r="AB8" i="5"/>
  <c r="V8" i="5"/>
  <c r="E8" i="5"/>
  <c r="X8" i="5"/>
  <c r="J8" i="5"/>
  <c r="S8" i="5"/>
  <c r="T8" i="5"/>
  <c r="R8" i="5"/>
  <c r="I8" i="5"/>
  <c r="H8" i="5"/>
  <c r="G8" i="5"/>
  <c r="F8" i="5"/>
  <c r="C7" i="5"/>
  <c r="B7" i="5"/>
  <c r="AB7" i="5"/>
  <c r="V7" i="5"/>
  <c r="E7" i="5"/>
  <c r="X7" i="5"/>
  <c r="J7" i="5"/>
  <c r="S7" i="5"/>
  <c r="T7" i="5"/>
  <c r="R7" i="5"/>
  <c r="I7" i="5"/>
  <c r="H7" i="5"/>
  <c r="G7" i="5"/>
  <c r="F7" i="5"/>
  <c r="C6" i="5"/>
  <c r="B6" i="5"/>
  <c r="AB6" i="5"/>
  <c r="V6" i="5"/>
  <c r="E6" i="5"/>
  <c r="X6" i="5"/>
  <c r="J6" i="5"/>
  <c r="S6" i="5"/>
  <c r="T6" i="5"/>
  <c r="R6" i="5"/>
  <c r="I6" i="5"/>
  <c r="H6" i="5"/>
  <c r="G6" i="5"/>
  <c r="F6" i="5"/>
  <c r="C5" i="5"/>
  <c r="B5" i="5"/>
  <c r="AB5" i="5"/>
  <c r="V5" i="5"/>
  <c r="E5" i="5"/>
  <c r="X5" i="5"/>
  <c r="J5" i="5"/>
  <c r="S5" i="5"/>
  <c r="T5" i="5"/>
  <c r="R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F124" i="6"/>
  <c r="D4" i="5"/>
  <c r="E4" i="5"/>
  <c r="B13" i="5"/>
  <c r="V13" i="5"/>
  <c r="E13" i="5"/>
  <c r="B14" i="5"/>
  <c r="V14" i="5"/>
  <c r="E14" i="5"/>
  <c r="B15" i="5"/>
  <c r="V15" i="5"/>
  <c r="E15" i="5"/>
  <c r="B16" i="5"/>
  <c r="V16" i="5"/>
  <c r="E16" i="5"/>
  <c r="B17" i="5"/>
  <c r="V17" i="5"/>
  <c r="E17"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V155" i="5"/>
  <c r="E155"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V190" i="5"/>
  <c r="E190"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V289" i="5"/>
  <c r="E289"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B345" i="5"/>
  <c r="V345" i="5"/>
  <c r="E345" i="5"/>
  <c r="B346" i="5"/>
  <c r="V346" i="5"/>
  <c r="E346" i="5"/>
  <c r="V347" i="5"/>
  <c r="E347"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B392" i="5"/>
  <c r="V392" i="5"/>
  <c r="E392" i="5"/>
  <c r="B393" i="5"/>
  <c r="V393" i="5"/>
  <c r="E393" i="5"/>
  <c r="V394" i="5"/>
  <c r="E394" i="5"/>
  <c r="V395" i="5"/>
  <c r="E395" i="5"/>
  <c r="B396" i="5"/>
  <c r="V396" i="5"/>
  <c r="E396" i="5"/>
  <c r="B397" i="5"/>
  <c r="V397" i="5"/>
  <c r="E397" i="5"/>
  <c r="B398"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E2499" i="5"/>
  <c r="V2504" i="5"/>
  <c r="E2504"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8" i="6"/>
  <c r="C6" i="6"/>
  <c r="C17"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<sst xmlns="http://schemas.openxmlformats.org/spreadsheetml/2006/main" count="28005" uniqueCount="20057">
  <si>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</si>
  <si>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</si>
  <si>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</si>
  <si>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</si>
  <si>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</si>
  <si>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</si>
  <si>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</si>
  <si>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</si>
  <si>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</si>
  <si>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</si>
  <si>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</si>
  <si>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</si>
  <si>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</si>
  <si>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</si>
  <si>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</si>
  <si>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</si>
  <si>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</si>
  <si>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</si>
  <si>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</si>
  <si>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</si>
  <si>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</si>
  <si>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</si>
  <si>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</si>
  <si>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</si>
  <si>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</si>
  <si>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</si>
  <si>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</si>
  <si>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</si>
  <si>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</si>
  <si>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</si>
  <si>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</si>
  <si>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</si>
  <si>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</si>
  <si>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</si>
  <si>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</si>
  <si>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</si>
  <si>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</si>
  <si>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</si>
  <si>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</si>
  <si>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</si>
  <si>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</si>
  <si>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</si>
  <si>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</si>
  <si>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</si>
  <si>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</si>
  <si>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</si>
  <si>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</si>
  <si>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</si>
  <si>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</si>
  <si>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</si>
  <si>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</si>
  <si>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</si>
  <si>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</si>
  <si>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</si>
  <si>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</si>
  <si>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</si>
  <si>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</si>
  <si>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</si>
  <si>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</si>
  <si>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</si>
  <si>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</si>
  <si>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</si>
  <si>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</si>
  <si>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</si>
  <si>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</si>
  <si>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</si>
  <si>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</si>
  <si>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</si>
  <si>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</si>
  <si>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</si>
  <si>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</si>
  <si>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</si>
  <si>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</si>
  <si>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</si>
  <si>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</si>
  <si>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</si>
  <si>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</si>
  <si>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</si>
  <si>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</si>
  <si>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</si>
  <si>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</si>
  <si>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</si>
  <si>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</si>
  <si>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</si>
  <si>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</si>
  <si>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</si>
  <si>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</si>
  <si>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</si>
  <si>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</si>
  <si>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</si>
  <si>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</si>
  <si>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</si>
  <si>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</si>
  <si>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</si>
  <si>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</si>
  <si>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</si>
  <si>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</si>
  <si>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</si>
  <si>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</si>
  <si>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</si>
  <si>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</si>
  <si>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</si>
  <si>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</si>
  <si>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</si>
  <si>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</si>
  <si>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</si>
  <si>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</si>
  <si>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</si>
  <si>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</si>
  <si>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</si>
  <si>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</si>
  <si>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</si>
  <si>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</si>
  <si>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</si>
  <si>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</si>
  <si>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</si>
  <si>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</si>
  <si>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</si>
  <si>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</si>
  <si>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</si>
  <si>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</si>
  <si>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</si>
  <si>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</si>
  <si>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</si>
  <si>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</si>
  <si>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</si>
  <si>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</si>
  <si>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</si>
  <si>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</si>
  <si>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</si>
  <si>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</si>
  <si>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</si>
  <si>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</si>
  <si>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</si>
  <si>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</si>
  <si>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</si>
  <si>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</si>
  <si>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</si>
  <si>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</si>
  <si>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</si>
  <si>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</si>
  <si>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</si>
  <si>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</si>
  <si>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</si>
  <si>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</si>
  <si>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</si>
  <si>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</si>
  <si>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</si>
  <si>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</si>
  <si>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</si>
  <si>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</si>
  <si>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</si>
  <si>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</si>
  <si>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</si>
  <si>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</si>
  <si>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</si>
  <si>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</si>
  <si>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</si>
  <si>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</si>
  <si>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</si>
  <si>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</si>
  <si>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</si>
  <si>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</si>
  <si>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</si>
  <si>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</si>
  <si>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</si>
  <si>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</si>
  <si>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</si>
  <si>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</si>
  <si>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</si>
  <si>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</si>
  <si>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</si>
  <si>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</si>
  <si>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</si>
  <si>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</si>
  <si>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</si>
  <si>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</si>
  <si>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</si>
  <si>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</si>
  <si>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</si>
  <si>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</si>
  <si>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</si>
  <si>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</si>
  <si>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</si>
  <si>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</si>
  <si>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</si>
  <si>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</si>
  <si>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</si>
  <si>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</si>
  <si>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</si>
  <si>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</si>
  <si>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</si>
  <si>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</si>
  <si>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</si>
  <si>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</si>
  <si>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</si>
  <si>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</si>
  <si>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</si>
  <si>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</si>
  <si>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</si>
  <si>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</si>
  <si>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</si>
  <si>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</si>
  <si>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</si>
  <si>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</si>
  <si>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</si>
  <si>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</si>
  <si>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</si>
  <si>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</si>
  <si>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</si>
  <si>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</si>
  <si>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</si>
  <si>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</si>
  <si>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</si>
  <si>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</si>
  <si>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</si>
  <si>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</si>
  <si>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</si>
  <si>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</si>
  <si>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</si>
  <si>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</si>
  <si>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</si>
  <si>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</si>
  <si>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</si>
  <si>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</si>
  <si>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</si>
  <si>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</si>
  <si>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</si>
  <si>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</si>
  <si>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</si>
  <si>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</si>
  <si>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</si>
  <si>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</si>
  <si>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</si>
  <si>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</si>
  <si>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</si>
  <si>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</si>
  <si>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</si>
  <si>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</si>
  <si>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</si>
  <si>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</si>
  <si>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</si>
  <si>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</si>
  <si>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</si>
  <si>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</si>
  <si>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</si>
  <si>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</si>
  <si>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</si>
  <si>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</si>
  <si>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</si>
  <si>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</si>
  <si>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</si>
  <si>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</si>
  <si>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</si>
  <si>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</si>
  <si>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</si>
  <si>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</si>
  <si>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</si>
  <si>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</si>
  <si>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</si>
  <si>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</si>
  <si>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</si>
  <si>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</si>
  <si>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</si>
  <si>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</si>
  <si>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</si>
  <si>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</si>
  <si>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</si>
  <si>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</si>
  <si>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</si>
  <si>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</si>
  <si>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</si>
  <si>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</si>
  <si>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</si>
  <si>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</si>
  <si>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</si>
  <si>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</si>
  <si>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</si>
  <si>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</si>
  <si>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</si>
  <si>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</si>
  <si>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</si>
  <si>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</si>
  <si>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</si>
  <si>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</si>
  <si>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</si>
  <si>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</si>
  <si>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</si>
  <si>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</si>
  <si>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</si>
  <si>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</si>
  <si>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</si>
  <si>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</si>
  <si>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</si>
  <si>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</si>
  <si>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</si>
  <si>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</si>
  <si>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</si>
  <si>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</si>
  <si>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</si>
  <si>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</si>
  <si>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</si>
  <si>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</si>
  <si>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</si>
  <si>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</si>
  <si>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</si>
  <si>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</si>
  <si>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</si>
  <si>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</si>
  <si>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</si>
  <si>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</si>
  <si>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</si>
  <si>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</si>
  <si>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</si>
  <si>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</si>
  <si>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</si>
  <si>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</si>
  <si>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</si>
  <si>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</si>
  <si>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</si>
  <si>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</si>
  <si>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</si>
  <si>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</si>
  <si>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</si>
  <si>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</si>
  <si>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</si>
  <si>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</si>
  <si>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</si>
  <si>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</si>
  <si>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</si>
  <si>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</si>
  <si>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</si>
  <si>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</si>
  <si>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</si>
  <si>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</si>
  <si>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</si>
  <si>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</si>
  <si>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</si>
  <si>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</si>
  <si>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</si>
  <si>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</si>
  <si>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</si>
  <si>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</si>
  <si>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</si>
  <si>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</si>
  <si>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</si>
  <si>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</si>
  <si>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</si>
  <si>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</si>
  <si>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</si>
  <si>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</si>
  <si>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</si>
  <si>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</si>
  <si>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</si>
  <si>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</si>
  <si>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</si>
  <si>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</si>
  <si>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</si>
  <si>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</si>
  <si>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</si>
  <si>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</si>
  <si>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</si>
  <si>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</si>
  <si>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</si>
  <si>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</si>
  <si>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</si>
  <si>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</si>
  <si>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</si>
  <si>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</si>
  <si>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</si>
  <si>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</si>
  <si>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</si>
  <si>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</si>
  <si>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</si>
  <si>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</si>
  <si>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</si>
  <si>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</si>
  <si>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</si>
  <si>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</si>
  <si>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</si>
  <si>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</si>
  <si>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</si>
  <si>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</si>
  <si>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</si>
  <si>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</si>
  <si>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</si>
  <si>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</si>
  <si>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</si>
  <si>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</si>
  <si>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</si>
  <si>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</si>
  <si>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</si>
  <si>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</si>
  <si>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</si>
  <si>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</si>
  <si>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</si>
  <si>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</si>
  <si>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</si>
  <si>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</si>
  <si>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</si>
  <si>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</si>
  <si>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</si>
  <si>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</si>
  <si>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</si>
  <si>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</si>
  <si>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</si>
  <si>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</si>
  <si>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</si>
  <si>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</si>
  <si>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</si>
  <si>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</si>
  <si>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</si>
  <si>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</si>
  <si>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</si>
  <si>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</si>
  <si>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</si>
  <si>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</si>
  <si>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</si>
  <si>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</si>
  <si>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</si>
  <si>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</si>
  <si>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</si>
  <si>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</si>
  <si>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</si>
  <si>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</si>
  <si>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</si>
  <si>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</si>
  <si>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</si>
  <si>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</si>
  <si>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</si>
  <si>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</si>
  <si>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</si>
  <si>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</si>
  <si>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</si>
  <si>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</si>
  <si>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</si>
  <si>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</si>
  <si>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</si>
  <si>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</si>
  <si>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</si>
  <si>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</si>
  <si>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</si>
  <si>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</si>
  <si>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</si>
  <si>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</si>
  <si>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</si>
  <si>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</si>
  <si>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</si>
  <si>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</si>
  <si>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</si>
  <si>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</si>
  <si>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</si>
  <si>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</si>
  <si>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</si>
  <si>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</si>
  <si>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</si>
  <si>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</si>
  <si>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</si>
  <si>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</si>
  <si>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</si>
  <si>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</si>
  <si>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</si>
  <si>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</si>
  <si>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</si>
  <si>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</si>
  <si>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</si>
  <si>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</si>
  <si>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</si>
  <si>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</si>
  <si>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</si>
  <si>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</si>
  <si>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</si>
  <si>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</si>
  <si>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</si>
  <si>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</si>
  <si>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</si>
  <si>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</si>
  <si>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</si>
  <si>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</si>
  <si>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</si>
  <si>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</si>
  <si>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</si>
  <si>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</si>
  <si>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</si>
  <si>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</si>
  <si>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</si>
  <si>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</si>
  <si>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</si>
  <si>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</si>
  <si>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</si>
  <si>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</si>
  <si>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</si>
  <si>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</si>
  <si>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</si>
  <si>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</si>
  <si>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</si>
  <si>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</si>
  <si>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</si>
  <si>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</si>
  <si>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</si>
  <si>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</si>
  <si>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</si>
  <si>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</si>
  <si>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</si>
  <si>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</si>
  <si>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</si>
  <si>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</si>
  <si>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</si>
  <si>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</si>
  <si>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</si>
  <si>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</si>
  <si>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</si>
  <si>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</si>
  <si>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</si>
  <si>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</si>
  <si>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</si>
  <si>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</si>
  <si>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</si>
  <si>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</si>
  <si>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</si>
  <si>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</si>
  <si>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</si>
  <si>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</si>
  <si>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</si>
  <si>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</si>
  <si>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</si>
  <si>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</si>
  <si>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</si>
  <si>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</si>
  <si>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</si>
  <si>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</si>
  <si>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</si>
  <si>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</si>
  <si>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</si>
  <si>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</si>
  <si>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</si>
  <si>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</si>
  <si>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</si>
  <si>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</si>
  <si>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</si>
  <si>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</si>
  <si>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</si>
  <si>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</si>
  <si>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</si>
  <si>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</si>
  <si>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</si>
  <si>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</si>
  <si>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</si>
  <si>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</si>
  <si>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</si>
  <si>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</si>
  <si>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</si>
  <si>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</si>
  <si>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</si>
  <si>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</si>
  <si>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</si>
  <si>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</si>
  <si>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</si>
  <si>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</si>
  <si>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</si>
  <si>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</si>
  <si>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</si>
  <si>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</si>
  <si>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</si>
  <si>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</si>
  <si>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</si>
  <si>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</si>
  <si>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</si>
  <si>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</si>
  <si>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</si>
  <si>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</si>
  <si>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</si>
  <si>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</si>
  <si>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</si>
  <si>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</si>
  <si>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</si>
  <si>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</si>
  <si>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</si>
  <si>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</si>
  <si>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</si>
  <si>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</si>
  <si>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</si>
  <si>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</si>
  <si>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</si>
  <si>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</si>
  <si>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</si>
  <si>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</si>
  <si>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</si>
  <si>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</si>
  <si>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</si>
  <si>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</si>
  <si>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</si>
  <si>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</si>
  <si>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</si>
  <si>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</si>
  <si>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</si>
  <si>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</si>
  <si>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</si>
  <si>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</si>
  <si>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</si>
  <si>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</si>
  <si>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</si>
  <si>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</si>
  <si>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</si>
  <si>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</si>
  <si>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</si>
  <si>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</si>
  <si>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</si>
  <si>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</si>
  <si>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</si>
  <si>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</si>
  <si>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</si>
  <si>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</si>
  <si>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</si>
  <si>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</si>
  <si>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</si>
  <si>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</si>
  <si>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</si>
  <si>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</si>
  <si>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</si>
  <si>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</si>
  <si>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</si>
  <si>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</si>
  <si>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</si>
  <si>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</si>
  <si>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</si>
  <si>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</si>
  <si>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</si>
  <si>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</si>
  <si>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</si>
  <si>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</si>
  <si>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</si>
  <si>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</si>
  <si>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</si>
  <si>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</si>
  <si>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</si>
  <si>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</si>
  <si>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</si>
  <si>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</si>
  <si>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</si>
  <si>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</si>
  <si>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</si>
  <si>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</si>
  <si>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</si>
  <si>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</si>
  <si>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</si>
  <si>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</si>
  <si>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</si>
  <si>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</si>
  <si>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</si>
  <si>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</si>
  <si>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</si>
  <si>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</si>
  <si>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</si>
  <si>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</si>
  <si>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</si>
  <si>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</si>
  <si>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</si>
  <si>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</si>
  <si>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</si>
  <si>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</si>
  <si>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</si>
  <si>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</si>
  <si>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</si>
  <si>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</si>
  <si>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</si>
  <si>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</si>
  <si>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</si>
  <si>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</si>
  <si>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</si>
  <si>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</si>
  <si>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</si>
  <si>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</si>
  <si>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</si>
  <si>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</si>
  <si>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</si>
  <si>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</si>
  <si>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</si>
  <si>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</si>
  <si>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</si>
  <si>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</si>
  <si>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</si>
  <si>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</si>
  <si>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</si>
  <si>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</si>
  <si>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</si>
  <si>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</si>
  <si>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</si>
  <si>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</si>
  <si>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</si>
  <si>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</si>
  <si>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</si>
  <si>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</si>
  <si>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</si>
  <si>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</si>
  <si>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</si>
  <si>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</si>
  <si>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</si>
  <si>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</si>
  <si>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</si>
  <si>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</si>
  <si>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</si>
  <si>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</si>
  <si>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</si>
  <si>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</si>
  <si>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</si>
  <si>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</si>
  <si>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</si>
  <si>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</si>
  <si>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</si>
  <si>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</si>
  <si>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</si>
  <si>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</si>
  <si>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</si>
  <si>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</si>
  <si>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</si>
  <si>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</si>
  <si>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</si>
  <si>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</si>
  <si>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</si>
  <si>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</si>
  <si>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</si>
  <si>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</si>
  <si>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</si>
  <si>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</si>
  <si>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</si>
  <si>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</si>
  <si>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</si>
  <si>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</si>
  <si>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</si>
  <si>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</si>
  <si>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</si>
  <si>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</si>
  <si>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</si>
  <si>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</si>
  <si>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</si>
  <si>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</si>
  <si>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</si>
  <si>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</si>
  <si>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</si>
  <si>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</si>
  <si>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</si>
  <si>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</si>
  <si>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</si>
  <si>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</si>
  <si>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</si>
  <si>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</si>
  <si>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</si>
  <si>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</si>
  <si>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</si>
  <si>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</si>
  <si>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</si>
  <si>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</si>
  <si>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</si>
  <si>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</si>
  <si>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</si>
  <si>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</si>
  <si>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</si>
  <si>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</si>
  <si>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</si>
  <si>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</si>
  <si>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</si>
  <si>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</si>
  <si>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</si>
  <si>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</si>
  <si>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</si>
  <si>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</si>
  <si>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</si>
  <si>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</si>
  <si>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</si>
  <si>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</si>
  <si>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</si>
  <si>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</si>
  <si>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</si>
  <si>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</si>
  <si>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</si>
  <si>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</si>
  <si>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</si>
  <si>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</si>
  <si>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</si>
  <si>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</si>
  <si>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</si>
  <si>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</si>
  <si>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</si>
  <si>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</si>
  <si>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</si>
  <si>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</si>
  <si>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</si>
  <si>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</si>
  <si>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</si>
  <si>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</si>
  <si>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</si>
  <si>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</si>
  <si>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</si>
  <si>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</si>
  <si>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</si>
  <si>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</si>
  <si>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</si>
  <si>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</si>
  <si>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</si>
  <si>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</si>
  <si>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</si>
  <si>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</si>
  <si>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</si>
  <si>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</si>
  <si>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</si>
  <si>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</si>
  <si>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</si>
  <si>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</si>
  <si>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</si>
  <si>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</si>
  <si>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</si>
  <si>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</si>
  <si>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</si>
  <si>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</si>
  <si>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</si>
  <si>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</si>
  <si>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</si>
  <si>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</si>
  <si>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</si>
  <si>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</si>
  <si>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</si>
  <si>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</si>
  <si>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</si>
  <si>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</si>
  <si>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</si>
  <si>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</si>
  <si>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</si>
  <si>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</si>
  <si>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</si>
  <si>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</si>
  <si>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</si>
  <si>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</si>
  <si>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</si>
  <si>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</si>
  <si>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</si>
  <si>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</si>
  <si>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</si>
  <si>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</si>
  <si>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</si>
  <si>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</si>
  <si>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</si>
  <si>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</si>
  <si>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</si>
  <si>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</si>
  <si>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</si>
  <si>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</si>
  <si>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</si>
  <si>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</si>
  <si>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</si>
  <si>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</si>
  <si>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</si>
  <si>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</si>
  <si>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</si>
  <si>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</si>
  <si>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</si>
  <si>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</si>
  <si>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</si>
  <si>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</si>
  <si>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</si>
  <si>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</si>
  <si>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</si>
  <si>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</si>
  <si>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</si>
  <si>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</si>
  <si>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</si>
  <si>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</si>
  <si>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</si>
  <si>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</si>
  <si>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</si>
  <si>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</si>
  <si>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</si>
  <si>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</si>
  <si>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</si>
  <si>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</si>
  <si>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</si>
  <si>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</si>
  <si>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</si>
  <si>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</si>
  <si>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</si>
  <si>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</si>
  <si>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</si>
  <si>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</si>
  <si>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</si>
  <si>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</si>
  <si>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</si>
  <si>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</si>
  <si>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</si>
  <si>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</si>
  <si>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</si>
  <si>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</si>
  <si>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</si>
  <si>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</si>
  <si>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</si>
  <si>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</si>
  <si>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</si>
  <si>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</si>
  <si>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</si>
  <si>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</si>
  <si>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</si>
  <si>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</si>
  <si>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</si>
  <si>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</si>
  <si>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</si>
  <si>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</si>
  <si>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</si>
  <si>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</si>
  <si>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</si>
  <si>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</si>
  <si>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</si>
  <si>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</si>
  <si>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</si>
  <si>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</si>
  <si>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</si>
  <si>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</si>
  <si>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</si>
  <si>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</si>
  <si>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</si>
  <si>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</si>
  <si>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</si>
  <si>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</si>
  <si>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</si>
  <si>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</si>
  <si>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</si>
  <si>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</si>
  <si>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</si>
  <si>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</si>
  <si>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</si>
  <si>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</si>
  <si>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</si>
  <si>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</si>
  <si>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</si>
  <si>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</si>
  <si>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</si>
  <si>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</si>
  <si>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</si>
  <si>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</si>
  <si>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</si>
  <si>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</si>
  <si>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</si>
  <si>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</si>
  <si>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</si>
  <si>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</si>
  <si>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</si>
  <si>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</si>
  <si>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</si>
  <si>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</si>
  <si>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</si>
  <si>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</si>
  <si>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</si>
  <si>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</si>
  <si>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</si>
  <si>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</si>
  <si>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</si>
  <si>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</si>
  <si>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</si>
  <si>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</si>
  <si>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</si>
  <si>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</si>
  <si>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</si>
  <si>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</si>
  <si>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</si>
  <si>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</si>
  <si>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</si>
  <si>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</si>
  <si>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</si>
  <si>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</si>
  <si>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</si>
  <si>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</si>
  <si>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</si>
  <si>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</si>
  <si>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</si>
  <si>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</si>
  <si>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</si>
  <si>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</si>
  <si>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</si>
  <si>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</si>
  <si>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</si>
  <si>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</si>
  <si>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</si>
  <si>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</si>
  <si>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</si>
  <si>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</si>
  <si>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</si>
  <si>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</si>
  <si>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</si>
  <si>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</si>
  <si>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</si>
  <si>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</si>
  <si>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</si>
  <si>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</si>
  <si>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</si>
  <si>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</si>
  <si>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</si>
  <si>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</si>
  <si>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</si>
  <si>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</si>
  <si>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</si>
  <si>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</si>
  <si>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</si>
  <si>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</si>
  <si>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</si>
  <si>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</si>
  <si>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</si>
  <si>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</si>
  <si>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</si>
  <si>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</si>
  <si>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</si>
  <si>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</si>
  <si>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</si>
  <si>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</si>
  <si>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</si>
  <si>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</si>
  <si>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</si>
  <si>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</si>
  <si>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</si>
  <si>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</si>
  <si>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</si>
  <si>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</si>
  <si>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</si>
  <si>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</si>
  <si>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</si>
  <si>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</si>
  <si>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</si>
  <si>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</si>
  <si>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</si>
  <si>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</si>
  <si>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</si>
  <si>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</si>
  <si>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</si>
  <si>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</si>
  <si>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</si>
  <si>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</si>
  <si>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</si>
  <si>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</si>
  <si>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</si>
  <si>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</si>
  <si>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</si>
  <si>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</si>
  <si>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</si>
  <si>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</si>
  <si>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</si>
  <si>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</si>
  <si>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</si>
  <si>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</si>
  <si>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</si>
  <si>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</si>
  <si>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</si>
  <si>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</si>
  <si>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</si>
  <si>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</si>
  <si>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</si>
  <si>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</si>
  <si>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</si>
  <si>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</si>
  <si>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</si>
  <si>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</si>
  <si>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</si>
  <si>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</si>
  <si>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</si>
  <si>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</si>
  <si>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</si>
  <si>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</si>
  <si>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</si>
  <si>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</si>
  <si>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</si>
  <si>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</si>
  <si>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</si>
  <si>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</si>
  <si>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</si>
  <si>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</si>
  <si>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</si>
  <si>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</si>
  <si>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</si>
  <si>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</si>
  <si>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</si>
  <si>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</si>
  <si>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</si>
  <si>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</si>
  <si>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</si>
  <si>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</si>
  <si>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</si>
  <si>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</si>
  <si>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</si>
  <si>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</si>
  <si>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</si>
  <si>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</si>
  <si>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</si>
  <si>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</si>
  <si>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</si>
  <si>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</si>
  <si>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</si>
  <si>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</si>
  <si>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</si>
  <si>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</si>
  <si>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</si>
  <si>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</si>
  <si>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</si>
  <si>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</si>
  <si>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</si>
  <si>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</si>
  <si>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</si>
  <si>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</si>
  <si>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</si>
  <si>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</si>
  <si>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</si>
  <si>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</si>
  <si>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</si>
  <si>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</si>
  <si>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</si>
  <si>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</si>
  <si>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</si>
  <si>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</si>
  <si>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</si>
  <si>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</si>
  <si>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</si>
  <si>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</si>
  <si>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</si>
  <si>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</si>
  <si>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</si>
  <si>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</si>
  <si>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</si>
  <si>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</si>
  <si>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</si>
  <si>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</si>
  <si>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</si>
  <si>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</si>
  <si>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</si>
  <si>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</si>
  <si>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</si>
  <si>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</si>
  <si>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</si>
  <si>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</si>
  <si>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</si>
  <si>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</si>
  <si>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</si>
  <si>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</si>
  <si>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</si>
  <si>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</si>
  <si>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</si>
  <si>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</si>
  <si>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</si>
  <si>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</si>
  <si>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</si>
  <si>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</si>
  <si>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</si>
  <si>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</si>
  <si>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</si>
  <si>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</si>
  <si>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</si>
  <si>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</si>
  <si>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</si>
  <si>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</si>
  <si>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</si>
  <si>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</si>
  <si>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</si>
  <si>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</si>
  <si>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</si>
  <si>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</si>
  <si>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</si>
  <si>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</si>
  <si>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</si>
  <si>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</si>
  <si>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</si>
  <si>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</si>
  <si>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</si>
  <si>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</si>
  <si>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</si>
  <si>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</si>
  <si>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</si>
  <si>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</si>
  <si>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</si>
  <si>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</si>
  <si>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</si>
  <si>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</si>
  <si>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</si>
  <si>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</si>
  <si>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</si>
  <si>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</si>
  <si>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</si>
  <si>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</si>
  <si>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</si>
  <si>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</si>
  <si>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</si>
  <si>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</si>
  <si>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</si>
  <si>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</si>
  <si>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</si>
  <si>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</si>
  <si>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</si>
  <si>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</si>
  <si>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</si>
  <si>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</si>
  <si>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</si>
  <si>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</si>
  <si>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</si>
  <si>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</si>
  <si>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</si>
  <si>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</si>
  <si>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</si>
  <si>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</si>
  <si>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</si>
  <si>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</si>
  <si>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</si>
  <si>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</si>
  <si>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</si>
  <si>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</si>
  <si>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</si>
  <si>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</si>
  <si>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</si>
  <si>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</si>
  <si>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</si>
  <si>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</si>
  <si>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</si>
  <si>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</si>
  <si>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</si>
  <si>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</si>
  <si>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</si>
  <si>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</si>
  <si>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</si>
  <si>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</si>
  <si>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</si>
  <si>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</si>
  <si>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</si>
  <si>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</si>
  <si>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</si>
  <si>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</si>
  <si>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</si>
  <si>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</si>
  <si>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</si>
  <si>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</si>
  <si>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</si>
  <si>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</si>
  <si>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</si>
  <si>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</si>
  <si>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</si>
  <si>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</si>
  <si>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</si>
  <si>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</si>
  <si>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</si>
  <si>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</si>
  <si>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</si>
  <si>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</si>
  <si>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</si>
  <si>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</si>
  <si>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</si>
  <si>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</si>
  <si>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</si>
  <si>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</si>
  <si>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</si>
  <si>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</si>
  <si>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</si>
  <si>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</si>
  <si>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</si>
  <si>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</si>
  <si>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</si>
  <si>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</si>
  <si>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</si>
  <si>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</si>
  <si>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</si>
  <si>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</si>
  <si>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</si>
  <si>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</si>
  <si>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</si>
  <si>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</si>
  <si>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</si>
  <si>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</si>
  <si>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</si>
  <si>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</si>
  <si>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</si>
  <si>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</si>
  <si>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</si>
  <si>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</si>
  <si>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</si>
  <si>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</si>
  <si>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</si>
  <si>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</si>
  <si>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</si>
  <si>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</si>
  <si>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</si>
  <si>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</si>
  <si>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</si>
  <si>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</si>
  <si>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</si>
  <si>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</si>
  <si>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</si>
  <si>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</si>
  <si>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</si>
  <si>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</si>
  <si>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</si>
  <si>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</si>
  <si>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</si>
  <si>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</si>
  <si>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</si>
  <si>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</si>
  <si>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</si>
  <si>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</si>
  <si>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</si>
  <si>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</si>
  <si>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</si>
  <si>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</si>
  <si>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</si>
  <si>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</si>
  <si>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</si>
  <si>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</si>
  <si>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</si>
  <si>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</si>
  <si>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</si>
  <si>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</si>
  <si>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</si>
  <si>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</si>
  <si>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</si>
  <si>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</si>
  <si>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</si>
  <si>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</si>
  <si>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</si>
  <si>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</si>
  <si>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</si>
  <si>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</si>
  <si>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</si>
  <si>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</si>
  <si>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</si>
  <si>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</si>
  <si>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</si>
  <si>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</si>
  <si>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</si>
  <si>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</si>
  <si>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</si>
  <si>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</si>
  <si>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</si>
  <si>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</si>
  <si>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</si>
  <si>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</si>
  <si>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</si>
  <si>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</si>
  <si>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</si>
  <si>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</si>
  <si>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</si>
  <si>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</si>
  <si>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</si>
  <si>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</si>
  <si>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</si>
  <si>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</si>
  <si>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</si>
  <si>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</si>
  <si>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</si>
  <si>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</si>
  <si>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</si>
  <si>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</si>
  <si>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</si>
  <si>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</si>
  <si>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</si>
  <si>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</si>
  <si>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</si>
  <si>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</si>
  <si>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</si>
  <si>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</si>
  <si>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</si>
  <si>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</si>
  <si>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</si>
  <si>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</si>
  <si>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</si>
  <si>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</si>
  <si>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</si>
  <si>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</si>
  <si>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</si>
  <si>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</si>
  <si>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</si>
  <si>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</si>
  <si>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</si>
  <si>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</si>
  <si>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</si>
  <si>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</si>
  <si>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</si>
  <si>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</si>
  <si>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</si>
  <si>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</si>
  <si>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</si>
  <si>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</si>
  <si>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</si>
  <si>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</si>
  <si>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</si>
  <si>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</si>
  <si>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</si>
  <si>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</si>
  <si>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</si>
  <si>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</si>
  <si>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</si>
  <si>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</si>
  <si>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</si>
  <si>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</si>
  <si>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</si>
  <si>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</si>
  <si>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</si>
  <si>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</si>
  <si>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</si>
  <si>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</si>
  <si>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</si>
  <si>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</si>
  <si>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</si>
  <si>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</si>
  <si>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</si>
  <si>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</si>
  <si>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</si>
  <si>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</si>
  <si>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</si>
  <si>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</si>
  <si>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</si>
  <si>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</si>
  <si>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</si>
  <si>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</si>
  <si>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</si>
  <si>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</si>
  <si>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</si>
  <si>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</si>
  <si>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</si>
  <si>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</si>
  <si>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</si>
  <si>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</si>
  <si>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</si>
  <si>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</si>
  <si>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</si>
  <si>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</si>
  <si>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</si>
  <si>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</si>
  <si>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</si>
  <si>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</si>
  <si>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</si>
  <si>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</si>
  <si>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</si>
  <si>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</si>
  <si>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</si>
  <si>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</si>
  <si>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</si>
  <si>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</si>
  <si>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</si>
  <si>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</si>
  <si>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</si>
  <si>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</si>
  <si>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</si>
  <si>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</si>
  <si>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</si>
  <si>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</si>
  <si>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</si>
  <si>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</si>
  <si>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</si>
  <si>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</si>
  <si>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</si>
  <si>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</si>
  <si>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</si>
  <si>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</si>
  <si>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</si>
  <si>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</si>
  <si>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</si>
  <si>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</si>
  <si>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</si>
  <si>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</si>
  <si>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</si>
  <si>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</si>
  <si>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</si>
  <si>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</si>
  <si>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</si>
  <si>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</si>
  <si>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</si>
  <si>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</si>
  <si>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</si>
  <si>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</si>
  <si>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</si>
  <si>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</si>
  <si>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</si>
  <si>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</si>
  <si>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</si>
  <si>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</si>
  <si>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</si>
  <si>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</si>
  <si>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</si>
  <si>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</si>
  <si>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</si>
  <si>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</si>
  <si>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</si>
  <si>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</si>
  <si>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</si>
  <si>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</si>
  <si>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</si>
  <si>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</si>
  <si>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</si>
  <si>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</si>
  <si>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</si>
  <si>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</si>
  <si>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</si>
  <si>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</si>
  <si>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</si>
  <si>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</si>
  <si>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</si>
  <si>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</si>
  <si>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</si>
  <si>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</si>
  <si>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</si>
  <si>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</si>
  <si>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</si>
  <si>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</si>
  <si>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</si>
  <si>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</si>
  <si>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</si>
  <si>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</si>
  <si>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</si>
  <si>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</si>
  <si>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</si>
  <si>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</si>
  <si>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</si>
  <si>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</si>
  <si>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</si>
  <si>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</si>
  <si>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</si>
  <si>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</si>
  <si>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</si>
  <si>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</si>
  <si>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</si>
  <si>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</si>
  <si>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</si>
  <si>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</si>
  <si>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</si>
  <si>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</si>
  <si>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</si>
  <si>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</si>
  <si>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</si>
  <si>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</si>
  <si>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</si>
  <si>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</si>
  <si>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</si>
  <si>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</si>
  <si>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</si>
  <si>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</si>
  <si>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</si>
  <si>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</si>
  <si>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</si>
  <si>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</si>
  <si>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</si>
  <si>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</si>
  <si>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</si>
  <si>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</si>
  <si>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</si>
  <si>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</si>
  <si>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</si>
  <si>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</si>
  <si>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</si>
  <si>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</si>
  <si>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</si>
  <si>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</si>
  <si>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</si>
  <si>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</si>
  <si>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</si>
  <si>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</si>
  <si>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</si>
  <si>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</si>
  <si>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</si>
  <si>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</si>
  <si>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</si>
  <si>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</si>
  <si>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</si>
  <si>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</si>
  <si>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</si>
  <si>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</si>
  <si>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</si>
  <si>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</si>
  <si>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</si>
  <si>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</si>
  <si>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</si>
  <si>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</si>
  <si>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</si>
  <si>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</si>
  <si>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</si>
  <si>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</si>
  <si>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</si>
  <si>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</si>
  <si>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</si>
  <si>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</si>
  <si>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</si>
  <si>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</si>
  <si>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</si>
  <si>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</si>
  <si>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</si>
  <si>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</si>
  <si>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</si>
  <si>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</si>
  <si>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</si>
  <si>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</si>
  <si>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</si>
  <si>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</si>
  <si>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</si>
  <si>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</si>
  <si>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</si>
  <si>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</si>
  <si>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</si>
  <si>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</si>
  <si>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</si>
  <si>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</si>
  <si>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</si>
  <si>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</si>
  <si>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</si>
  <si>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</si>
  <si>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</si>
  <si>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</si>
  <si>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</si>
  <si>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</si>
  <si>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</si>
  <si>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</si>
  <si>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</si>
  <si>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</si>
  <si>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</si>
  <si>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</si>
  <si>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</si>
  <si>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</si>
  <si>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</si>
  <si>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</si>
  <si>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</si>
  <si>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</si>
  <si>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</si>
  <si>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</si>
  <si>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</si>
  <si>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</si>
  <si>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</si>
  <si>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</si>
  <si>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</si>
  <si>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</si>
  <si>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</si>
  <si>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</si>
  <si>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</si>
  <si>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</si>
  <si>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</si>
  <si>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</si>
  <si>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</si>
  <si>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</si>
  <si>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</si>
  <si>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</si>
  <si>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</si>
  <si>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</si>
  <si>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</si>
  <si>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</si>
  <si>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</si>
  <si>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</si>
  <si>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</si>
  <si>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</si>
  <si>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</si>
  <si>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</si>
  <si>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</si>
  <si>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</si>
  <si>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</si>
  <si>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</si>
  <si>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</si>
  <si>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</si>
  <si>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</si>
  <si>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</si>
  <si>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</si>
  <si>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</si>
  <si>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</si>
  <si>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</si>
  <si>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</si>
  <si>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</si>
  <si>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</si>
  <si>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</si>
  <si>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</si>
  <si>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</si>
  <si>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</si>
  <si>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</si>
  <si>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</si>
  <si>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</si>
  <si>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</si>
  <si>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</si>
  <si>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</si>
  <si>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</si>
  <si>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</si>
  <si>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</si>
  <si>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</si>
  <si>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</si>
  <si>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</si>
  <si>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</si>
  <si>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</si>
  <si>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</si>
  <si>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</si>
  <si>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</si>
  <si>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</si>
  <si>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</si>
  <si>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</si>
  <si>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</si>
  <si>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</si>
  <si>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</si>
  <si>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</si>
  <si>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</si>
  <si>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</si>
  <si>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</si>
  <si>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</si>
  <si>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</si>
  <si>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</si>
  <si>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</si>
  <si>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</si>
  <si>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</si>
  <si>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</si>
  <si>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</si>
  <si>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</si>
  <si>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</si>
  <si>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</si>
  <si>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</si>
  <si>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</si>
  <si>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</si>
  <si>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</si>
  <si>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</si>
  <si>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</si>
  <si>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</si>
  <si>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</si>
  <si>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</si>
  <si>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</si>
  <si>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</si>
  <si>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</si>
  <si>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</si>
  <si>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</si>
  <si>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</si>
  <si>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</si>
  <si>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</si>
  <si>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</si>
  <si>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</si>
  <si>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</si>
  <si>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</si>
  <si>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</si>
  <si>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</si>
  <si>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</si>
  <si>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</si>
  <si>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</si>
  <si>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</si>
  <si>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</si>
  <si>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</si>
  <si>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</si>
  <si>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</si>
  <si>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</si>
  <si>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</si>
  <si>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</si>
  <si>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</si>
  <si>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</si>
  <si>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</si>
  <si>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</si>
  <si>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</si>
  <si>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</si>
  <si>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</si>
  <si>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</si>
  <si>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</si>
  <si>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</si>
  <si>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</si>
  <si>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</si>
  <si>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</si>
  <si>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</si>
  <si>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</si>
  <si>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</si>
  <si>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</si>
  <si>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</si>
  <si>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</si>
  <si>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</si>
  <si>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</si>
  <si>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</si>
  <si>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</si>
  <si>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</si>
  <si>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</si>
  <si>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</si>
  <si>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</si>
  <si>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</si>
  <si>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</si>
  <si>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</si>
  <si>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</si>
  <si>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</si>
  <si>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</si>
  <si>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</si>
  <si>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</si>
  <si>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</si>
  <si>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</si>
  <si>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</si>
  <si>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</si>
  <si>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</si>
  <si>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</si>
  <si>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</si>
  <si>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</si>
  <si>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</si>
  <si>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</si>
  <si>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</si>
  <si>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</si>
  <si>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</si>
  <si>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</si>
  <si>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</si>
  <si>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</si>
  <si>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</si>
  <si>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</si>
  <si>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</si>
  <si>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</si>
  <si>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</si>
  <si>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</si>
  <si>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</si>
  <si>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</si>
  <si>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</si>
  <si>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</si>
  <si>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</si>
  <si>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</si>
  <si>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</si>
  <si>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</si>
  <si>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</si>
  <si>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</si>
  <si>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</si>
  <si>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</si>
  <si>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</si>
  <si>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</si>
  <si>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</si>
  <si>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</si>
  <si>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</si>
  <si>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</si>
  <si>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</si>
  <si>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</si>
  <si>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</si>
  <si>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</si>
  <si>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</si>
  <si>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</si>
  <si>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</si>
  <si>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</si>
  <si>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</si>
  <si>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</si>
  <si>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</si>
  <si>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</si>
  <si>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</si>
  <si>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</si>
  <si>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</si>
  <si>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</si>
  <si>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</si>
  <si>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</si>
  <si>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</si>
  <si>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</si>
  <si>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</si>
  <si>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</si>
  <si>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</si>
  <si>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</si>
  <si>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</si>
  <si>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</si>
  <si>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</si>
  <si>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</si>
  <si>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</si>
  <si>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</si>
  <si>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</si>
  <si>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</si>
  <si>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</si>
  <si>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</si>
  <si>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</si>
  <si>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</si>
  <si>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</si>
  <si>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</si>
  <si>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</si>
  <si>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</si>
  <si>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</si>
  <si>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</si>
  <si>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</si>
  <si>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</si>
  <si>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</si>
  <si>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</si>
  <si>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</si>
  <si>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</si>
  <si>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</si>
  <si>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</si>
  <si>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</si>
  <si>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</si>
  <si>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</si>
  <si>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</si>
  <si>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</si>
  <si>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</si>
  <si>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</si>
  <si>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</si>
  <si>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</si>
  <si>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</si>
  <si>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</si>
  <si>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</si>
  <si>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</si>
  <si>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</si>
  <si>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</si>
  <si>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</si>
  <si>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</si>
  <si>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</si>
  <si>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</si>
  <si>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</si>
  <si>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</si>
  <si>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</si>
  <si>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</si>
  <si>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</si>
  <si>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</si>
  <si>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</si>
  <si>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</si>
  <si>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</si>
  <si>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</si>
  <si>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</si>
  <si>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</si>
  <si>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</si>
  <si>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</si>
  <si>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</si>
  <si>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</si>
  <si>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</si>
  <si>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</si>
  <si>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</si>
  <si>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</si>
  <si>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</si>
  <si>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</si>
  <si>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</si>
  <si>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</si>
  <si>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</si>
  <si>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</si>
  <si>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</si>
  <si>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</si>
  <si>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</si>
  <si>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</si>
  <si>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</si>
  <si>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</si>
  <si>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</si>
  <si>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</si>
  <si>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</si>
  <si>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</si>
  <si>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</si>
  <si>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</si>
  <si>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</si>
  <si>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</si>
  <si>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</si>
  <si>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</si>
  <si>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</si>
  <si>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</si>
  <si>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</si>
  <si>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</si>
  <si>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</si>
  <si>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</si>
  <si>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</si>
  <si>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</si>
  <si>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</si>
  <si>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</si>
  <si>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</si>
  <si>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</si>
  <si>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</si>
  <si>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</si>
  <si>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</si>
  <si>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</si>
  <si>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</si>
  <si>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</si>
  <si>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</si>
  <si>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</si>
  <si>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</si>
  <si>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</si>
  <si>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</si>
  <si>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</si>
  <si>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</si>
  <si>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</si>
  <si>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</si>
  <si>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</si>
  <si>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</si>
  <si>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</si>
  <si>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</si>
  <si>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</si>
  <si>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</si>
  <si>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</si>
  <si>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</si>
  <si>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</si>
  <si>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</si>
  <si>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</si>
  <si>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</si>
  <si>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</si>
  <si>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</si>
  <si>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</si>
  <si>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</si>
  <si>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</si>
  <si>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</si>
  <si>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</si>
  <si>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</si>
  <si>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</si>
  <si>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</si>
  <si>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</si>
  <si>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</si>
  <si>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</si>
  <si>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</si>
  <si>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</si>
  <si>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</si>
  <si>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</si>
  <si>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</si>
  <si>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</si>
  <si>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</si>
  <si>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</si>
  <si>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</si>
  <si>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</si>
  <si>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</si>
  <si>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</si>
  <si>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</si>
  <si>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</si>
  <si>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</si>
  <si>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</si>
  <si>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</si>
  <si>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</si>
  <si>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</si>
  <si>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</si>
  <si>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</si>
  <si>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</si>
  <si>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</si>
  <si>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</si>
  <si>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</si>
  <si>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</si>
  <si>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</si>
  <si>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</si>
  <si>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</si>
  <si>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</si>
  <si>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</si>
  <si>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</si>
  <si>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</si>
  <si>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</si>
  <si>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</si>
  <si>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</si>
  <si>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</si>
  <si>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</si>
  <si>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</si>
  <si>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</si>
  <si>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</si>
  <si>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</si>
  <si>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</si>
  <si>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</si>
  <si>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</si>
  <si>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</si>
  <si>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</si>
  <si>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</si>
  <si>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</si>
  <si>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</si>
  <si>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</si>
  <si>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</si>
  <si>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</si>
  <si>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</si>
  <si>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</si>
  <si>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</si>
  <si>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</si>
  <si>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</si>
  <si>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</si>
  <si>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</si>
  <si>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</si>
  <si>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</si>
  <si>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</si>
  <si>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</si>
  <si>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</si>
  <si>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</si>
  <si>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</si>
  <si>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</si>
  <si>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</si>
  <si>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</si>
  <si>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</si>
  <si>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</si>
  <si>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</si>
  <si>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</si>
  <si>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</si>
  <si>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</si>
  <si>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</si>
  <si>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</si>
  <si>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</si>
  <si>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</si>
  <si>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</si>
  <si>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</si>
  <si>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</si>
  <si>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</si>
  <si>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</si>
  <si>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</si>
  <si>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</si>
  <si>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</si>
  <si>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</si>
  <si>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</si>
  <si>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</si>
  <si>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</si>
  <si>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</si>
  <si>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</si>
  <si>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</si>
  <si>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</si>
  <si>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</si>
  <si>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</si>
  <si>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</si>
  <si>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</si>
  <si>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</si>
  <si>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</si>
  <si>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</si>
  <si>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</si>
  <si>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</si>
  <si>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</si>
  <si>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</si>
  <si>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</si>
  <si>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</si>
  <si>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</si>
  <si>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</si>
  <si>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</si>
  <si>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</si>
  <si>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</si>
  <si>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</si>
  <si>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</si>
  <si>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</si>
  <si>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</si>
  <si>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</si>
  <si>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</si>
  <si>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</si>
  <si>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</si>
  <si>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</si>
  <si>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</si>
  <si>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</si>
  <si>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</si>
  <si>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</si>
  <si>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</si>
  <si>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</si>
  <si>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</si>
  <si>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</si>
  <si>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</si>
  <si>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</si>
  <si>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</si>
  <si>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</si>
  <si>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</si>
  <si>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</si>
  <si>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</si>
  <si>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</si>
  <si>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</si>
  <si>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</si>
  <si>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</si>
  <si>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</si>
  <si>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</si>
  <si>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</si>
  <si>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</si>
  <si>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</si>
  <si>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</si>
  <si>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</si>
  <si>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</si>
  <si>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</si>
  <si>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</si>
  <si>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</si>
  <si>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</si>
  <si>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</si>
  <si>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</si>
  <si>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</si>
  <si>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</si>
  <si>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</si>
  <si>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</si>
  <si>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</si>
  <si>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</si>
  <si>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</si>
  <si>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</si>
  <si>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</si>
  <si>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</si>
  <si>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</si>
  <si>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</si>
  <si>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</si>
  <si>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</si>
  <si>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</si>
  <si>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</si>
  <si>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</si>
  <si>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</si>
  <si>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</si>
  <si>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</si>
  <si>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</si>
  <si>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</si>
  <si>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</si>
  <si>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</si>
  <si>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</si>
  <si>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</si>
  <si>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</si>
  <si>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</si>
  <si>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</si>
  <si>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</si>
  <si>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</si>
  <si>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</si>
  <si>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</si>
  <si>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</si>
  <si>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</si>
  <si>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</si>
  <si>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</si>
  <si>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</si>
  <si>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</si>
  <si>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</si>
  <si>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</si>
  <si>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</si>
  <si>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</si>
  <si>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</si>
  <si>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</si>
  <si>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</si>
  <si>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</si>
  <si>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</si>
  <si>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</si>
  <si>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</si>
  <si>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</si>
  <si>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</si>
  <si>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</si>
  <si>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</si>
  <si>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</si>
  <si>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</si>
  <si>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</si>
  <si>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</si>
  <si>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</si>
  <si>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</si>
  <si>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</si>
  <si>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</si>
  <si>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</si>
  <si>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</si>
  <si>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</si>
  <si>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</si>
  <si>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</si>
  <si>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</si>
  <si>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</si>
  <si>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</si>
  <si>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</si>
  <si>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</si>
  <si>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</si>
  <si>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</si>
  <si>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</si>
  <si>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</si>
  <si>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</si>
  <si>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</si>
  <si>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</si>
  <si>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</si>
  <si>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</si>
  <si>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</si>
  <si>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</si>
  <si>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</si>
  <si>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</si>
  <si>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</si>
  <si>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</si>
  <si>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</si>
  <si>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</si>
  <si>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</si>
  <si>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</si>
  <si>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</si>
  <si>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</si>
  <si>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</si>
  <si>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</si>
  <si>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</si>
  <si>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</si>
  <si>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</si>
  <si>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</si>
  <si>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</si>
  <si>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</si>
  <si>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</si>
  <si>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</si>
  <si>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</si>
  <si>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</si>
  <si>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</si>
  <si>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</si>
  <si>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</si>
  <si>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</si>
  <si>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</si>
  <si>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</si>
  <si>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</si>
  <si>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</si>
  <si>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</si>
  <si>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</si>
  <si>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</si>
  <si>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</si>
  <si>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</si>
  <si>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</si>
  <si>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</si>
  <si>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</si>
  <si>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</si>
  <si>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</si>
  <si>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</si>
  <si>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</si>
  <si>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</si>
  <si>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</si>
  <si>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</si>
  <si>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</si>
  <si>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</si>
  <si>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</si>
  <si>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</si>
  <si>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</si>
  <si>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</si>
  <si>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</si>
  <si>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</si>
  <si>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</si>
  <si>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</si>
  <si>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</si>
  <si>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</si>
  <si>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</si>
  <si>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</si>
  <si>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</si>
  <si>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</si>
  <si>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</si>
  <si>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</si>
  <si>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</si>
  <si>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</si>
  <si>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</si>
  <si>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</si>
  <si>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</si>
  <si>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</si>
  <si>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</si>
  <si>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</si>
  <si>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</si>
  <si>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</si>
  <si>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</si>
  <si>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</si>
  <si>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</si>
  <si>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</si>
  <si>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</si>
  <si>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</si>
  <si>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</si>
  <si>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</si>
  <si>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</si>
  <si>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</si>
  <si>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</si>
  <si>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</si>
  <si>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</si>
  <si>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</si>
  <si>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</si>
  <si>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</si>
  <si>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</si>
  <si>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</si>
  <si>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</si>
  <si>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</si>
  <si>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</si>
  <si>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</si>
  <si>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</si>
  <si>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</si>
  <si>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</si>
  <si>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</si>
  <si>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</si>
  <si>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</si>
  <si>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</si>
  <si>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</si>
  <si>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</si>
  <si>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</si>
  <si>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</si>
  <si>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</si>
  <si>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</si>
  <si>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</si>
  <si>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</si>
  <si>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</si>
  <si>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</si>
  <si>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</si>
  <si>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</si>
  <si>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</si>
  <si>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</si>
  <si>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</si>
  <si>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</si>
  <si>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</si>
  <si>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</si>
  <si>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</si>
  <si>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</si>
  <si>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</si>
  <si>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</si>
  <si>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</si>
  <si>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</si>
  <si>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</si>
  <si>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</si>
  <si>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</si>
  <si>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</si>
  <si>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</si>
  <si>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</si>
  <si>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</si>
  <si>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</si>
  <si>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</si>
  <si>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</si>
  <si>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</si>
  <si>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</si>
  <si>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</si>
  <si>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</si>
  <si>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</si>
  <si>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</si>
  <si>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</si>
  <si>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</si>
  <si>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</si>
  <si>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</si>
  <si>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</si>
  <si>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</si>
  <si>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</si>
  <si>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</si>
  <si>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</si>
  <si>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</si>
  <si>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</si>
  <si>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</si>
  <si>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</si>
  <si>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</si>
  <si>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</si>
  <si>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</si>
  <si>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</si>
  <si>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</si>
  <si>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</si>
  <si>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</si>
  <si>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</si>
  <si>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</si>
  <si>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</si>
  <si>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</si>
  <si>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</si>
  <si>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</si>
  <si>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</si>
  <si>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</si>
  <si>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</si>
  <si>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</si>
  <si>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</si>
  <si>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</si>
  <si>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</si>
  <si>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</si>
  <si>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</si>
  <si>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</si>
  <si>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</si>
  <si>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</si>
  <si>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</si>
  <si>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</si>
  <si>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</si>
  <si>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</si>
  <si>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</si>
  <si>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</si>
  <si>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</si>
  <si>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</si>
  <si>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</si>
  <si>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</si>
  <si>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</si>
  <si>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</si>
  <si>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</si>
  <si>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</si>
  <si>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</si>
  <si>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</si>
  <si>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</si>
  <si>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</si>
  <si>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</si>
  <si>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</si>
  <si>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</si>
  <si>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</si>
  <si>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</si>
  <si>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</si>
  <si>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</si>
  <si>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</si>
  <si>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</si>
  <si>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</si>
  <si>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</si>
  <si>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</si>
  <si>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</si>
  <si>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</si>
  <si>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</si>
  <si>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</si>
  <si>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</si>
  <si>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</si>
  <si>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</si>
  <si>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</si>
  <si>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</si>
  <si>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</si>
  <si>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</si>
  <si>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</si>
  <si>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</si>
  <si>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</si>
  <si>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</si>
  <si>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</si>
  <si>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</si>
  <si>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</si>
  <si>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</si>
  <si>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</si>
  <si>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</si>
  <si>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</si>
  <si>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</si>
  <si>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</si>
  <si>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</si>
  <si>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</si>
  <si>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</si>
  <si>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</si>
  <si>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</si>
  <si>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</si>
  <si>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</si>
  <si>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</si>
  <si>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</si>
  <si>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</si>
  <si>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</si>
  <si>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</si>
  <si>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</si>
  <si>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</si>
  <si>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</si>
  <si>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</si>
  <si>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</si>
  <si>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</si>
  <si>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</si>
  <si>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</si>
  <si>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</si>
  <si>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</si>
  <si>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</si>
  <si>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</si>
  <si>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</si>
  <si>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</si>
  <si>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</si>
  <si>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</si>
  <si>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</si>
  <si>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</si>
  <si>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</si>
  <si>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</si>
  <si>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</si>
  <si>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</si>
  <si>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</si>
  <si>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</si>
  <si>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</si>
  <si>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</si>
  <si>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</si>
  <si>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</si>
  <si>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</si>
  <si>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</si>
  <si>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</si>
  <si>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</si>
  <si>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</si>
  <si>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</si>
  <si>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</si>
  <si>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</si>
  <si>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</si>
  <si>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</si>
  <si>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</si>
  <si>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</si>
  <si>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</si>
  <si>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</si>
  <si>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</si>
  <si>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</si>
  <si>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</si>
  <si>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</si>
  <si>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</si>
  <si>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</si>
  <si>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</si>
  <si>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</si>
  <si>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</si>
  <si>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</si>
  <si>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</si>
  <si>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</si>
  <si>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</si>
  <si>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</si>
  <si>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</si>
  <si>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</si>
  <si>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</si>
  <si>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</si>
  <si>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</si>
  <si>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</si>
  <si>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</si>
  <si>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</si>
  <si>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</si>
  <si>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</si>
  <si>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</si>
  <si>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</si>
  <si>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</si>
  <si>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</si>
  <si>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</si>
  <si>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</si>
  <si>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</si>
  <si>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</si>
  <si>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</si>
  <si>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</si>
  <si>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</si>
  <si>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</si>
  <si>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</si>
  <si>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</si>
  <si>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</si>
  <si>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</si>
  <si>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</si>
  <si>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</si>
  <si>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</si>
  <si>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</si>
  <si>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</si>
  <si>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</si>
  <si>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</si>
  <si>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</si>
  <si>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</si>
  <si>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</si>
  <si>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</si>
  <si>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</si>
  <si>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</si>
  <si>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</si>
  <si>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</si>
  <si>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</si>
  <si>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</si>
  <si>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</si>
  <si>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</si>
  <si>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</si>
  <si>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</si>
  <si>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</si>
  <si>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</si>
  <si>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</si>
  <si>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</si>
  <si>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</si>
  <si>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</si>
  <si>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</si>
  <si>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</si>
  <si>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</si>
  <si>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</si>
  <si>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</si>
  <si>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</si>
  <si>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</si>
  <si>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</si>
  <si>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</si>
  <si>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</si>
  <si>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</si>
  <si>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</si>
  <si>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</si>
  <si>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</si>
  <si>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</si>
  <si>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</si>
  <si>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</si>
  <si>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</si>
  <si>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</si>
  <si>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</si>
  <si>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</si>
  <si>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</si>
  <si>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</si>
  <si>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</si>
  <si>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</si>
  <si>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</si>
  <si>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</si>
  <si>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</si>
  <si>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</si>
  <si>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</si>
  <si>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</si>
  <si>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</si>
  <si>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</si>
  <si>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</si>
  <si>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</si>
  <si>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</si>
  <si>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</si>
  <si>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</si>
  <si>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</si>
  <si>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</si>
  <si>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</si>
  <si>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</si>
  <si>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</si>
  <si>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</si>
  <si>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</si>
  <si>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</si>
  <si>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</si>
  <si>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</si>
  <si>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</si>
  <si>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</si>
  <si>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</si>
  <si>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</si>
  <si>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</si>
  <si>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</si>
  <si>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</si>
  <si>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</si>
  <si>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</si>
  <si>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</si>
  <si>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</si>
  <si>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</si>
  <si>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</si>
  <si>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</si>
  <si>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</si>
  <si>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</si>
  <si>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</si>
  <si>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</si>
  <si>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</si>
  <si>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</si>
  <si>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</si>
  <si>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</si>
  <si>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</si>
  <si>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</si>
  <si>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</si>
  <si>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</si>
  <si>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</si>
  <si>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</si>
  <si>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</si>
  <si>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</si>
  <si>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</si>
  <si>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</si>
  <si>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</si>
  <si>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</si>
  <si>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</si>
  <si>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</si>
  <si>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</si>
  <si>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</si>
  <si>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</si>
  <si>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</si>
  <si>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</si>
  <si>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</si>
  <si>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</si>
  <si>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</si>
  <si>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</si>
  <si>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</si>
  <si>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</si>
  <si>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</si>
  <si>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</si>
  <si>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</si>
  <si>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</si>
  <si>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</si>
  <si>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</si>
  <si>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</si>
  <si>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</si>
  <si>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</si>
  <si>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</si>
  <si>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</si>
  <si>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</si>
  <si>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</si>
  <si>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</si>
  <si>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</si>
  <si>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</si>
  <si>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</si>
  <si>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</si>
  <si>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</si>
  <si>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</si>
  <si>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</si>
  <si>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</si>
  <si>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</si>
  <si>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</si>
  <si>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</si>
  <si>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</si>
  <si>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</si>
  <si>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</si>
  <si>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</si>
  <si>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</si>
  <si>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</si>
  <si>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</si>
  <si>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</si>
  <si>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</si>
  <si>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</si>
  <si>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</si>
  <si>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</si>
  <si>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</si>
  <si>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</si>
  <si>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</si>
  <si>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</si>
  <si>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</si>
  <si>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</si>
  <si>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</si>
  <si>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</si>
  <si>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</si>
  <si>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</si>
  <si>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</si>
  <si>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</si>
  <si>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</si>
  <si>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</si>
  <si>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</si>
  <si>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</si>
  <si>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</si>
  <si>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</si>
  <si>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</si>
  <si>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</si>
  <si>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</si>
  <si>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</si>
  <si>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</si>
  <si>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</si>
  <si>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</si>
  <si>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</si>
  <si>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</si>
  <si>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</si>
  <si>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</si>
  <si>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</si>
  <si>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</si>
  <si>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</si>
  <si>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</si>
  <si>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</si>
  <si>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</si>
  <si>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</si>
  <si>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</si>
  <si>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</si>
  <si>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</si>
  <si>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</si>
  <si>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</si>
  <si>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</si>
  <si>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</si>
  <si>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</si>
  <si>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</si>
  <si>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</si>
  <si>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</si>
  <si>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</si>
  <si>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</si>
  <si>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</si>
  <si>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</si>
  <si>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</si>
  <si>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</si>
  <si>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</si>
  <si>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</si>
  <si>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</si>
  <si>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</si>
  <si>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</si>
  <si>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</si>
  <si>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</si>
  <si>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</si>
  <si>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</si>
  <si>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</si>
  <si>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</si>
  <si>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</si>
  <si>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</si>
  <si>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</si>
  <si>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</si>
  <si>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</si>
  <si>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</si>
  <si>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</si>
  <si>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</si>
  <si>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</si>
  <si>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</si>
  <si>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</si>
  <si>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</si>
  <si>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</si>
  <si>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</si>
  <si>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</si>
  <si>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</si>
  <si>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</si>
  <si>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</si>
  <si>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</si>
  <si>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</si>
  <si>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</si>
  <si>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</si>
  <si>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</si>
  <si>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</si>
  <si>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</si>
  <si>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</si>
  <si>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</si>
  <si>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</si>
  <si>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</si>
  <si>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</si>
  <si>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</si>
  <si>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</si>
  <si>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</si>
  <si>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</si>
  <si>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</si>
  <si>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</si>
  <si>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</si>
  <si>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</si>
  <si>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</si>
  <si>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</si>
  <si>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</si>
  <si>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</si>
  <si>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</si>
  <si>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</si>
  <si>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</si>
  <si>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</si>
  <si>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</si>
  <si>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</si>
  <si>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</si>
  <si>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</si>
  <si>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</si>
  <si>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</si>
  <si>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</si>
  <si>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</si>
  <si>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</si>
  <si>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</si>
  <si>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</si>
  <si>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</si>
  <si>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</si>
  <si>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</si>
  <si>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</si>
  <si>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</si>
  <si>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</si>
  <si>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</si>
  <si>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</si>
  <si>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</si>
  <si>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</si>
  <si>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</si>
  <si>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</si>
  <si>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</si>
  <si>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</si>
  <si>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</si>
  <si>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</si>
  <si>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</si>
  <si>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</si>
  <si>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</si>
  <si>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</si>
  <si>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</si>
  <si>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</si>
  <si>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</si>
  <si>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</si>
  <si>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</si>
  <si>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</si>
  <si>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</si>
  <si>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</si>
  <si>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</si>
  <si>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</si>
  <si>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</si>
  <si>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</si>
  <si>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</si>
  <si>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</si>
  <si>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</si>
  <si>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</si>
  <si>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</si>
  <si>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</si>
  <si>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</si>
  <si>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</si>
  <si>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</si>
  <si>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</si>
  <si>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</si>
  <si>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</si>
  <si>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</si>
  <si>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</si>
  <si>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</si>
  <si>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</si>
  <si>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</si>
  <si>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</si>
  <si>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</si>
  <si>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</si>
  <si>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</si>
  <si>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</si>
  <si>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</si>
  <si>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</si>
  <si>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</si>
  <si>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</si>
  <si>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</si>
  <si>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</si>
  <si>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</si>
  <si>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</si>
  <si>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</si>
  <si>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</si>
  <si>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</si>
  <si>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</si>
  <si>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</si>
  <si>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</si>
  <si>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</si>
  <si>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</si>
  <si>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</si>
  <si>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</si>
  <si>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</si>
  <si>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</si>
  <si>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</si>
  <si>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</si>
  <si>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</si>
  <si>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</si>
  <si>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</si>
  <si>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</si>
  <si>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</si>
  <si>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</si>
  <si>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</si>
  <si>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</si>
  <si>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</si>
  <si>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</si>
  <si>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</si>
  <si>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</si>
  <si>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</si>
  <si>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</si>
  <si>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</si>
  <si>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</si>
  <si>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</si>
  <si>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</si>
  <si>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</si>
  <si>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</si>
  <si>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</si>
  <si>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</si>
  <si>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</si>
  <si>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</si>
  <si>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</si>
  <si>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</si>
  <si>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</si>
  <si>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</si>
  <si>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</si>
  <si>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</si>
  <si>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</si>
  <si>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</si>
  <si>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</si>
  <si>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</si>
  <si>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</si>
  <si>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</si>
  <si>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</si>
  <si>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</si>
  <si>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</si>
  <si>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</si>
  <si>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</si>
  <si>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</si>
  <si>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</si>
  <si>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</si>
  <si>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</si>
  <si>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</si>
  <si>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</si>
  <si>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</si>
  <si>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</si>
  <si>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</si>
  <si>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</si>
  <si>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</si>
  <si>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</si>
  <si>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</si>
  <si>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</si>
  <si>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</si>
  <si>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</si>
  <si>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</si>
  <si>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</si>
  <si>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</si>
  <si>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</si>
  <si>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</si>
  <si>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</si>
  <si>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</si>
  <si>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</si>
  <si>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</si>
  <si>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</si>
  <si>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</si>
  <si>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</si>
  <si>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</si>
  <si>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</si>
  <si>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</si>
  <si>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</si>
  <si>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</si>
  <si>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</si>
  <si>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</si>
  <si>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</si>
  <si>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</si>
  <si>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</si>
  <si>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</si>
  <si>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</si>
  <si>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</si>
  <si>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</si>
  <si>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</si>
  <si>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</si>
  <si>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</si>
  <si>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</si>
  <si>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</si>
  <si>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</si>
  <si>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</si>
  <si>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</si>
  <si>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</si>
  <si>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</si>
  <si>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</si>
  <si>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</si>
  <si>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</si>
  <si>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</si>
  <si>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</si>
  <si>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</si>
  <si>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</si>
  <si>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</si>
  <si>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</si>
  <si>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</si>
  <si>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</si>
  <si>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</si>
  <si>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</si>
  <si>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</si>
  <si>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</si>
  <si>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</si>
  <si>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</si>
  <si>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</si>
  <si>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</si>
  <si>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</si>
  <si>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</si>
  <si>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</si>
  <si>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</si>
  <si>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</si>
  <si>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</si>
  <si>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</si>
  <si>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</si>
  <si>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</si>
  <si>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</si>
  <si>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</si>
  <si>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</si>
  <si>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</si>
  <si>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</si>
  <si>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</si>
  <si>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</si>
  <si>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</si>
  <si>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</si>
  <si>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</si>
  <si>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</si>
  <si>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</si>
  <si>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</si>
  <si>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</si>
  <si>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</si>
  <si>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</si>
  <si>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</si>
  <si>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</si>
  <si>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</si>
  <si>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</si>
  <si>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</si>
  <si>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</si>
  <si>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</si>
  <si>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</si>
  <si>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</si>
  <si>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</si>
  <si>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</si>
  <si>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</si>
  <si>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</si>
  <si>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</si>
  <si>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</si>
  <si>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</si>
  <si>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</si>
  <si>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</si>
  <si>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</si>
  <si>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</si>
  <si>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</si>
  <si>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</si>
  <si>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</si>
  <si>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</si>
  <si>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</si>
  <si>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</si>
  <si>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</si>
  <si>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</si>
  <si>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</si>
  <si>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</si>
  <si>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</si>
  <si>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</si>
  <si>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</si>
  <si>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</si>
  <si>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</si>
  <si>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</si>
  <si>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</si>
  <si>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</si>
  <si>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</si>
  <si>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</si>
  <si>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</si>
  <si>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</si>
  <si>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</si>
  <si>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</si>
  <si>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</si>
  <si>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</si>
  <si>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</si>
  <si>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</si>
  <si>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</si>
  <si>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</si>
  <si>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</si>
  <si>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</si>
  <si>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</si>
  <si>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</si>
  <si>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</si>
  <si>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</si>
  <si>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</si>
  <si>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</si>
  <si>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</si>
  <si>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</si>
  <si>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</si>
  <si>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</si>
  <si>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</si>
  <si>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</si>
  <si>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</si>
  <si>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</si>
  <si>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</si>
  <si>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</si>
  <si>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</si>
  <si>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</si>
  <si>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</si>
  <si>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</si>
  <si>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</si>
  <si>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</si>
  <si>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</si>
  <si>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</si>
  <si>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</si>
  <si>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</si>
  <si>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</si>
  <si>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</si>
  <si>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</si>
  <si>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</si>
  <si>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</si>
  <si>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</si>
  <si>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</si>
  <si>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</si>
  <si>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</si>
  <si>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</si>
  <si>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</si>
  <si>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</si>
  <si>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</si>
  <si>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</si>
  <si>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</si>
  <si>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</si>
  <si>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</si>
  <si>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</si>
  <si>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</si>
  <si>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</si>
  <si>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</si>
  <si>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</si>
  <si>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</si>
  <si>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</si>
  <si>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</si>
  <si>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</si>
  <si>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</si>
  <si>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</si>
  <si>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</si>
  <si>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</si>
  <si>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</si>
  <si>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</si>
  <si>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</si>
  <si>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</si>
  <si>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</si>
  <si>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</si>
  <si>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</si>
  <si>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</si>
  <si>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</si>
  <si>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</si>
  <si>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</si>
  <si>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</si>
  <si>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</si>
  <si>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</si>
  <si>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</si>
  <si>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</si>
  <si>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</si>
  <si>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</si>
  <si>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</si>
  <si>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</si>
  <si>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</si>
  <si>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</si>
  <si>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</si>
  <si>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</si>
  <si>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</si>
  <si>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</si>
  <si>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</si>
  <si>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</si>
  <si>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</si>
  <si>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</si>
  <si>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</si>
  <si>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</si>
  <si>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</si>
  <si>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</si>
  <si>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</si>
  <si>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</si>
  <si>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</si>
  <si>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</si>
  <si>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</si>
  <si>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</si>
  <si>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</si>
  <si>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</si>
  <si>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</si>
  <si>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</si>
  <si>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</si>
  <si>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</si>
  <si>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</si>
  <si>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</si>
  <si>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</si>
  <si>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</si>
  <si>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</si>
  <si>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</si>
  <si>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</si>
  <si>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</si>
  <si>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</si>
  <si>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</si>
  <si>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</si>
  <si>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</si>
  <si>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</si>
  <si>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</si>
  <si>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</si>
  <si>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</si>
  <si>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</si>
  <si>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</si>
  <si>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</si>
  <si>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</si>
  <si>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</si>
  <si>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</si>
  <si>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</si>
  <si>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</si>
  <si>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</si>
  <si>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</si>
  <si>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</si>
  <si>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</si>
  <si>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</si>
  <si>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</si>
  <si>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</si>
  <si>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</si>
  <si>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</si>
  <si>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</si>
  <si>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</si>
  <si>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</si>
  <si>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</si>
  <si>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</si>
  <si>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</si>
  <si>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</si>
  <si>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</si>
  <si>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</si>
  <si>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</si>
  <si>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</si>
  <si>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</si>
  <si>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</si>
  <si>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</si>
  <si>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</si>
  <si>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</si>
  <si>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</si>
  <si>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</si>
  <si>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</si>
  <si>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</si>
  <si>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</si>
  <si>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</si>
  <si>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</si>
  <si>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</si>
  <si>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</si>
  <si>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</si>
  <si>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</si>
  <si>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</si>
  <si>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</si>
  <si>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</si>
  <si>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</si>
  <si>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</si>
  <si>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</si>
  <si>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</si>
  <si>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</si>
  <si>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</si>
  <si>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</si>
  <si>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</si>
  <si>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</si>
  <si>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</si>
  <si>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</si>
  <si>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</si>
  <si>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</si>
  <si>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</si>
  <si>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</si>
  <si>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</si>
  <si>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</si>
  <si>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</si>
  <si>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</si>
  <si>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</si>
  <si>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</si>
  <si>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</si>
  <si>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</si>
  <si>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</si>
  <si>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</si>
  <si>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</si>
  <si>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</si>
  <si>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</si>
  <si>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</si>
  <si>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</si>
  <si>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</si>
  <si>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</si>
  <si>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</si>
  <si>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</si>
  <si>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</si>
  <si>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</si>
  <si>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</si>
  <si>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</si>
  <si>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</si>
  <si>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</si>
  <si>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</si>
  <si>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</si>
  <si>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</si>
  <si>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</si>
  <si>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</si>
  <si>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</si>
  <si>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</si>
  <si>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</si>
  <si>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</si>
  <si>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</si>
  <si>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</si>
  <si>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</si>
  <si>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</si>
  <si>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</si>
  <si>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</si>
  <si>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</si>
  <si>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</si>
  <si>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</si>
  <si>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</si>
  <si>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</si>
  <si>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</si>
  <si>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</si>
  <si>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</si>
  <si>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</si>
  <si>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</si>
  <si>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</si>
  <si>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</si>
  <si>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</si>
  <si>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</si>
  <si>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</si>
  <si>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</si>
  <si>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</si>
  <si>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</si>
  <si>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</si>
  <si>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</si>
  <si>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</si>
  <si>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</si>
  <si>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</si>
  <si>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</si>
  <si>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</si>
  <si>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</si>
  <si>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</si>
  <si>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</si>
  <si>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</si>
  <si>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</si>
  <si>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</si>
  <si>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</si>
  <si>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</si>
  <si>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</si>
  <si>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</si>
  <si>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</si>
  <si>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</si>
  <si>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</si>
  <si>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</si>
  <si>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</si>
  <si>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</si>
  <si>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</si>
  <si>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</si>
  <si>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</si>
  <si>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</si>
  <si>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</si>
  <si>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</si>
  <si>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</si>
  <si>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</si>
  <si>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</si>
  <si>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</si>
  <si>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</si>
  <si>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</si>
  <si>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</si>
  <si>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</si>
  <si>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</si>
  <si>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</si>
  <si>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</si>
  <si>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</si>
  <si>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</si>
  <si>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</si>
  <si>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</si>
  <si>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</si>
  <si>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</si>
  <si>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</si>
  <si>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</si>
  <si>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</si>
  <si>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</si>
  <si>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</si>
  <si>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</si>
  <si>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</si>
  <si>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</si>
  <si>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</si>
  <si>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</si>
  <si>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</si>
  <si>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</si>
  <si>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</si>
  <si>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</si>
  <si>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</si>
  <si>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</si>
  <si>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</si>
  <si>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</si>
  <si>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</si>
  <si>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</si>
  <si>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</si>
  <si>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</si>
  <si>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</si>
  <si>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</si>
  <si>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</si>
  <si>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</si>
  <si>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</si>
  <si>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</si>
  <si>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</si>
  <si>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</si>
  <si>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</si>
  <si>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</si>
  <si>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</si>
  <si>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</si>
  <si>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</si>
  <si>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</si>
  <si>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</si>
  <si>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</si>
  <si>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</si>
  <si>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</si>
  <si>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</si>
  <si>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</si>
  <si>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</si>
  <si>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</si>
  <si>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</si>
  <si>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</si>
  <si>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</si>
  <si>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</si>
  <si>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</si>
  <si>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</si>
  <si>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</si>
  <si>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</si>
  <si>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</si>
  <si>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</si>
  <si>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</si>
  <si>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</si>
  <si>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</si>
  <si>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</si>
  <si>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</si>
  <si>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</si>
  <si>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</si>
  <si>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</si>
  <si>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</si>
  <si>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</si>
  <si>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</si>
  <si>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</si>
  <si>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</si>
  <si>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</si>
  <si>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</si>
  <si>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</si>
  <si>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</si>
  <si>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</si>
  <si>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</si>
  <si>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</si>
  <si>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</si>
  <si>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</si>
  <si>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</si>
  <si>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</si>
  <si>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</si>
  <si>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</si>
  <si>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</si>
  <si>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</si>
  <si>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</si>
  <si>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</si>
  <si>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</si>
  <si>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</si>
  <si>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</si>
  <si>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</si>
  <si>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</si>
  <si>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</si>
  <si>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</si>
  <si>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</si>
  <si>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</si>
  <si>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</si>
  <si>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</si>
  <si>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</si>
  <si>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</si>
  <si>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</si>
  <si>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</si>
  <si>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</si>
  <si>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</si>
  <si>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</si>
  <si>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</si>
  <si>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</si>
  <si>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</si>
  <si>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</si>
  <si>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</si>
  <si>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</si>
  <si>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</si>
  <si>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</si>
  <si>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</si>
  <si>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</si>
  <si>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</si>
  <si>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</si>
  <si>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</si>
  <si>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</si>
  <si>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</si>
  <si>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</si>
  <si>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</si>
  <si>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</si>
  <si>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</si>
  <si>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</si>
  <si>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</si>
  <si>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</si>
  <si>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</si>
  <si>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</si>
  <si>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</si>
  <si>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</si>
  <si>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</si>
  <si>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</si>
  <si>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</si>
  <si>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</si>
  <si>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</si>
  <si>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</si>
  <si>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</si>
  <si>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</si>
  <si>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</si>
  <si>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</si>
  <si>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</si>
  <si>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</si>
  <si>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</si>
  <si>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</si>
  <si>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</si>
  <si>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</si>
  <si>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</si>
  <si>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</si>
  <si>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</si>
  <si>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</si>
  <si>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</si>
  <si>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</si>
  <si>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</si>
  <si>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</si>
  <si>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</si>
  <si>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</si>
  <si>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</si>
  <si>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</si>
  <si>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</si>
  <si>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</si>
  <si>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</si>
  <si>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</si>
  <si>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</si>
  <si>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</si>
  <si>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</si>
  <si>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</si>
  <si>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</si>
  <si>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</si>
  <si>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</si>
  <si>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</si>
  <si>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</si>
  <si>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</si>
  <si>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</si>
  <si>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</si>
  <si>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</si>
  <si>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</si>
  <si>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</si>
  <si>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</si>
  <si>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</si>
  <si>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</si>
  <si>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</si>
  <si>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</si>
  <si>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</si>
  <si>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</si>
  <si>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</si>
  <si>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</si>
  <si>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</si>
  <si>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</si>
  <si>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</si>
  <si>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</si>
  <si>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</si>
  <si>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</si>
  <si>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</si>
  <si>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</si>
  <si>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</si>
  <si>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</si>
  <si>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</si>
  <si>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</si>
  <si>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</si>
  <si>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</si>
  <si>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</si>
  <si>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</si>
  <si>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</si>
  <si>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</si>
  <si>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</si>
  <si>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</si>
  <si>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</si>
  <si>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</si>
  <si>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</si>
  <si>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</si>
  <si>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</si>
  <si>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</si>
  <si>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</si>
  <si>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</si>
  <si>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</si>
  <si>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</si>
  <si>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</si>
  <si>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</si>
  <si>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</si>
  <si>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</si>
  <si>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</si>
  <si>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</si>
  <si>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</si>
  <si>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</si>
  <si>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</si>
  <si>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</si>
  <si>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</si>
  <si>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</si>
  <si>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</si>
  <si>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</si>
  <si>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</si>
  <si>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</si>
  <si>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</si>
  <si>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</si>
  <si>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</si>
  <si>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</si>
  <si>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</si>
  <si>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</si>
  <si>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</si>
  <si>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</si>
  <si>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</si>
  <si>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</si>
  <si>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</si>
  <si>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</si>
  <si>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</si>
  <si>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</si>
  <si>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</si>
  <si>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</si>
  <si>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</si>
  <si>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</si>
  <si>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</si>
  <si>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</si>
  <si>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</si>
  <si>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</si>
  <si>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</si>
  <si>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</si>
  <si>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</si>
  <si>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</si>
  <si>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</si>
  <si>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</si>
  <si>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</si>
  <si>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</si>
  <si>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</si>
  <si>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</si>
  <si>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</si>
  <si>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</si>
  <si>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</si>
  <si>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</si>
  <si>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</si>
  <si>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</si>
  <si>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</si>
  <si>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</si>
  <si>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</si>
  <si>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</si>
  <si>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</si>
  <si>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</si>
  <si>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</si>
  <si>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</si>
  <si>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</si>
  <si>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</si>
  <si>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</si>
  <si>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</si>
  <si>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</si>
  <si>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</si>
  <si>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</si>
  <si>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</si>
  <si>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</si>
  <si>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</si>
  <si>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</si>
  <si>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</si>
  <si>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</si>
  <si>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</si>
  <si>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</si>
  <si>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</si>
  <si>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</si>
  <si>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</si>
  <si>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</si>
  <si>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</si>
  <si>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</si>
  <si>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</si>
  <si>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</si>
  <si>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</si>
  <si>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</si>
  <si>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</si>
  <si>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</si>
  <si>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</si>
  <si>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</si>
  <si>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</si>
  <si>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</si>
  <si>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</si>
  <si>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</si>
  <si>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</si>
  <si>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</si>
  <si>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</si>
  <si>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</si>
  <si>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</si>
  <si>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</si>
  <si>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</si>
  <si>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</si>
  <si>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</si>
  <si>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</si>
  <si>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</si>
  <si>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</si>
  <si>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</si>
  <si>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</si>
  <si>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</si>
  <si>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</si>
  <si>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</si>
  <si>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</si>
  <si>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</si>
  <si>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</si>
  <si>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</si>
  <si>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</si>
  <si>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</si>
  <si>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</si>
  <si>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</si>
  <si>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</si>
  <si>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</si>
  <si>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</si>
  <si>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</si>
  <si>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</si>
  <si>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</si>
  <si>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</si>
  <si>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</si>
  <si>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</si>
  <si>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</si>
  <si>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</si>
  <si>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</si>
  <si>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</si>
  <si>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</si>
  <si>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</si>
  <si>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</si>
  <si>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</si>
  <si>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</si>
  <si>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</si>
  <si>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</si>
  <si>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</si>
  <si>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</si>
  <si>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</si>
  <si>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</si>
  <si>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</si>
  <si>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</si>
  <si>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</si>
  <si>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</si>
  <si>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</si>
  <si>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</si>
  <si>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</si>
  <si>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</si>
  <si>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</si>
  <si>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</si>
  <si>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</si>
  <si>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</si>
  <si>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</si>
  <si>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</si>
  <si>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</si>
  <si>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</si>
  <si>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</si>
  <si>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</si>
  <si>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</si>
  <si>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</si>
  <si>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</si>
  <si>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</si>
  <si>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</si>
  <si>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</si>
  <si>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</si>
  <si>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</si>
  <si>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</si>
  <si>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</si>
  <si>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</si>
  <si>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</si>
  <si>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</si>
  <si>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</si>
  <si>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</si>
  <si>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</si>
  <si>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</si>
  <si>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</si>
  <si>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</si>
  <si>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</si>
  <si>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</si>
  <si>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</si>
  <si>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</si>
  <si>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</si>
  <si>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</si>
  <si>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</si>
  <si>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</si>
  <si>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</si>
  <si>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</si>
  <si>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</si>
  <si>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</si>
  <si>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</si>
  <si>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</si>
  <si>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</si>
  <si>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</si>
  <si>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</si>
  <si>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</si>
  <si>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</si>
  <si>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</si>
  <si>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</si>
  <si>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</si>
  <si>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</si>
  <si>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</si>
  <si>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</si>
  <si>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</si>
  <si>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</si>
  <si>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</si>
  <si>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</si>
  <si>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</si>
  <si>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</si>
  <si>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</si>
  <si>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</si>
  <si>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</si>
  <si>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</si>
  <si>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</si>
  <si>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</si>
  <si>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</si>
  <si>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</si>
  <si>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</si>
  <si>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</si>
  <si>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</si>
  <si>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</si>
  <si>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</si>
  <si>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</si>
  <si>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</si>
  <si>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</si>
  <si>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</si>
  <si>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</si>
  <si>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</si>
  <si>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</si>
  <si>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</si>
  <si>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</si>
  <si>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</si>
  <si>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</si>
  <si>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</si>
  <si>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</si>
  <si>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</si>
  <si>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</si>
  <si>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</si>
  <si>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</si>
  <si>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</si>
  <si>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</si>
  <si>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</si>
  <si>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</si>
  <si>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</si>
  <si>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</si>
  <si>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</si>
  <si>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</si>
  <si>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</si>
  <si>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</si>
  <si>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</si>
  <si>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</si>
  <si>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</si>
  <si>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</si>
  <si>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</si>
  <si>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</si>
  <si>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</si>
  <si>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</si>
  <si>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</si>
  <si>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</si>
  <si>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</si>
  <si>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</si>
  <si>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</si>
  <si>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</si>
  <si>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</si>
  <si>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</si>
  <si>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</si>
  <si>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</si>
  <si>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</si>
  <si>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</si>
  <si>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</si>
  <si>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</si>
  <si>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</si>
  <si>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</si>
  <si>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</si>
  <si>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</si>
  <si>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</si>
  <si>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</si>
  <si>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</si>
  <si>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</si>
  <si>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</si>
  <si>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</si>
  <si>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</si>
  <si>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</si>
  <si>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</si>
  <si>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</si>
  <si>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</si>
  <si>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</si>
  <si>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</si>
  <si>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</si>
  <si>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</si>
  <si>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</si>
  <si>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</si>
  <si>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</si>
  <si>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</si>
  <si>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</si>
  <si>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</si>
  <si>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</si>
  <si>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</si>
  <si>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</si>
  <si>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</si>
  <si>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</si>
  <si>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</si>
  <si>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</si>
  <si>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</si>
  <si>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</si>
  <si>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</si>
  <si>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</si>
  <si>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</si>
  <si>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</si>
  <si>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</si>
  <si>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</si>
  <si>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</si>
  <si>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</si>
  <si>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</si>
  <si>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</si>
  <si>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</si>
  <si>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</si>
  <si>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</si>
  <si>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</si>
  <si>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</si>
  <si>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</si>
  <si>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</si>
  <si>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</si>
  <si>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</si>
  <si>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</si>
  <si>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</si>
  <si>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</si>
  <si>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</si>
  <si>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</si>
  <si>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</si>
  <si>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</si>
  <si>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</si>
  <si>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</si>
  <si>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</si>
  <si>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</si>
  <si>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</si>
  <si>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</si>
  <si>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</si>
  <si>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</si>
  <si>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</si>
  <si>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</si>
  <si>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</si>
  <si>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</si>
  <si>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</si>
  <si>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</si>
  <si>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</si>
  <si>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</si>
  <si>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</si>
  <si>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</si>
  <si>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</si>
  <si>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</si>
  <si>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</si>
  <si>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</si>
  <si>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</si>
  <si>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</si>
  <si>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</si>
  <si>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</si>
  <si>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</si>
  <si>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</si>
  <si>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</si>
  <si>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</si>
  <si>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</si>
  <si>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</si>
  <si>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</si>
  <si>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</si>
  <si>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</si>
  <si>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</si>
  <si>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</si>
  <si>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</si>
  <si>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</si>
  <si>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</si>
  <si>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</si>
  <si>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</si>
  <si>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</si>
  <si>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</si>
  <si>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</si>
  <si>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</si>
  <si>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</si>
  <si>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</si>
  <si>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</si>
  <si>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</si>
  <si>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</si>
  <si>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</si>
  <si>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</si>
  <si>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</si>
  <si>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</si>
  <si>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</si>
  <si>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</si>
  <si>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</si>
  <si>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</si>
  <si>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</si>
  <si>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</si>
  <si>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</si>
  <si>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</si>
  <si>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</si>
  <si>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</si>
  <si>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</si>
  <si>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</si>
  <si>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</si>
  <si>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</si>
  <si>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</si>
  <si>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</si>
  <si>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</si>
  <si>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</si>
  <si>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</si>
  <si>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</si>
  <si>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</si>
  <si>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</si>
  <si>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</si>
  <si>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</si>
  <si>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</si>
  <si>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</si>
  <si>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</si>
  <si>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</si>
  <si>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</si>
  <si>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</si>
  <si>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</si>
  <si>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</si>
  <si>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</si>
  <si>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</si>
  <si>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</si>
  <si>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</si>
  <si>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</si>
  <si>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</si>
  <si>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</si>
  <si>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</si>
  <si>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</si>
  <si>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</si>
  <si>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</si>
  <si>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</si>
  <si>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</si>
  <si>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</si>
  <si>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</si>
  <si>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</si>
  <si>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</si>
  <si>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</si>
  <si>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</si>
  <si>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</si>
  <si>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</si>
  <si>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</si>
  <si>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</si>
  <si>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</si>
  <si>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</si>
  <si>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</si>
  <si>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</si>
  <si>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</si>
  <si>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</si>
  <si>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</si>
  <si>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</si>
  <si>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</si>
  <si>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</si>
  <si>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</si>
  <si>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</si>
  <si>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</si>
  <si>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</si>
  <si>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</si>
  <si>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</si>
  <si>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</si>
  <si>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</si>
  <si>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</si>
  <si>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</si>
  <si>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</si>
  <si>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</si>
  <si>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</si>
  <si>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</si>
  <si>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</si>
  <si>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</si>
  <si>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</si>
  <si>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</si>
  <si>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</si>
  <si>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</si>
  <si>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</si>
  <si>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</si>
  <si>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</si>
  <si>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</si>
  <si>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</si>
  <si>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</si>
  <si>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</si>
  <si>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</si>
  <si>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</si>
  <si>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</si>
  <si>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</si>
  <si>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</si>
  <si>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</si>
  <si>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</si>
  <si>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</si>
  <si>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</si>
  <si>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</si>
  <si>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</si>
  <si>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</si>
  <si>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</si>
  <si>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</si>
  <si>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</si>
  <si>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</si>
  <si>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</si>
  <si>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</si>
  <si>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</si>
  <si>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</si>
  <si>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</si>
  <si>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</si>
  <si>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</si>
  <si>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</si>
  <si>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</si>
  <si>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</si>
  <si>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</si>
  <si>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</si>
  <si>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</si>
  <si>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</si>
  <si>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</si>
  <si>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</si>
  <si>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</si>
  <si>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</si>
  <si>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</si>
  <si>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</si>
  <si>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</si>
  <si>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</si>
  <si>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</si>
  <si>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</si>
  <si>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</si>
  <si>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</si>
  <si>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</si>
  <si>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</si>
  <si>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</si>
  <si>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</si>
  <si>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</si>
  <si>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</si>
  <si>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</si>
  <si>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</si>
  <si>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</si>
  <si>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</si>
  <si>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</si>
  <si>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</si>
  <si>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</si>
  <si>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</si>
  <si>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</si>
  <si>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</si>
  <si>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</si>
  <si>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</si>
  <si>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</si>
  <si>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</si>
  <si>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</si>
  <si>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</si>
  <si>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</si>
  <si>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</si>
  <si>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</si>
  <si>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</si>
  <si>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</si>
  <si>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</si>
  <si>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</si>
  <si>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</si>
  <si>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</si>
  <si>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</si>
  <si>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</si>
  <si>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</si>
  <si>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</si>
  <si>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</si>
  <si>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</si>
  <si>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</si>
  <si>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</si>
  <si>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</si>
  <si>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</si>
  <si>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</si>
  <si>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</si>
  <si>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</si>
  <si>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</si>
  <si>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</si>
  <si>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</si>
  <si>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</si>
  <si>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</si>
  <si>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</si>
  <si>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</si>
  <si>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</si>
  <si>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</si>
  <si>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</si>
  <si>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</si>
  <si>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</si>
  <si>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</si>
  <si>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</si>
  <si>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</si>
  <si>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</si>
  <si>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</si>
  <si>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</si>
  <si>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</si>
  <si>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</si>
  <si>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</si>
  <si>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</si>
  <si>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</si>
  <si>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</si>
  <si>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</si>
  <si>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</si>
  <si>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</si>
  <si>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</si>
  <si>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</si>
  <si>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</si>
  <si>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</si>
  <si>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</si>
  <si>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</si>
  <si>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</si>
  <si>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</si>
  <si>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</si>
  <si>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</si>
  <si>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</si>
  <si>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</si>
  <si>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</si>
  <si>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</si>
  <si>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</si>
  <si>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</si>
  <si>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</si>
  <si>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</si>
  <si>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</si>
  <si>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</si>
  <si>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</si>
  <si>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</si>
  <si>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</si>
  <si>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</si>
  <si>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</si>
  <si>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</si>
  <si>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</si>
  <si>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</si>
  <si>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</si>
  <si>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</si>
  <si>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</si>
  <si>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</si>
  <si>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</si>
  <si>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</si>
  <si>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</si>
  <si>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</si>
  <si>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</si>
  <si>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</si>
  <si>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</si>
  <si>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</si>
  <si>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</si>
  <si>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</si>
  <si>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</si>
  <si>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</si>
  <si>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</si>
  <si>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</si>
  <si>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</si>
  <si>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</si>
  <si>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</si>
  <si>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</si>
  <si>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</si>
  <si>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</si>
  <si>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</si>
  <si>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</si>
  <si>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</si>
  <si>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</si>
  <si>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</si>
  <si>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</si>
  <si>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</si>
  <si>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</si>
  <si>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</si>
  <si>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</si>
  <si>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</si>
  <si>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</si>
  <si>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</si>
  <si>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</si>
  <si>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</si>
  <si>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</si>
  <si>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</si>
  <si>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</si>
  <si>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</si>
  <si>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</si>
  <si>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</si>
  <si>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</si>
  <si>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</si>
  <si>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</si>
  <si>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</si>
  <si>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</si>
  <si>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</si>
  <si>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</si>
  <si>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</si>
  <si>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</si>
  <si>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</si>
  <si>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</si>
  <si>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</si>
  <si>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</si>
  <si>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</si>
  <si>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</si>
  <si>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</si>
  <si>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</si>
  <si>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</si>
  <si>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</si>
  <si>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</si>
  <si>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</si>
  <si>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</si>
  <si>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</si>
  <si>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</si>
  <si>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</si>
  <si>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</si>
  <si>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</si>
  <si>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</si>
  <si>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</si>
  <si>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</si>
  <si>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</si>
  <si>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</si>
  <si>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</si>
  <si>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</si>
  <si>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</si>
  <si>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</si>
  <si>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</si>
  <si>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</si>
  <si>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</si>
  <si>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</si>
  <si>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</si>
  <si>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</si>
  <si>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</si>
  <si>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</si>
  <si>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</si>
  <si>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</si>
  <si>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</si>
  <si>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</si>
  <si>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</si>
  <si>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</si>
  <si>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</si>
  <si>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</si>
  <si>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</si>
  <si>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</si>
  <si>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</si>
  <si>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</si>
  <si>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</si>
  <si>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</si>
  <si>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</si>
  <si>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</si>
  <si>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</si>
  <si>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</si>
  <si>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</si>
  <si>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</si>
  <si>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</si>
  <si>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</si>
  <si>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</si>
  <si>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</si>
  <si>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</si>
  <si>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</si>
  <si>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</si>
  <si>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</si>
  <si>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</si>
  <si>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</si>
  <si>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</si>
  <si>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</si>
  <si>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</si>
  <si>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</si>
  <si>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</si>
  <si>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</si>
  <si>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</si>
  <si>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</si>
  <si>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</si>
  <si>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</si>
  <si>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</si>
  <si>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</si>
  <si>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</si>
  <si>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</si>
  <si>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</si>
  <si>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</si>
  <si>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</si>
  <si>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</si>
  <si>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</si>
  <si>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</si>
  <si>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</si>
  <si>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</si>
  <si>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</si>
  <si>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</si>
  <si>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</si>
  <si>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</si>
  <si>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</si>
  <si>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</si>
  <si>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</si>
  <si>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</si>
  <si>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</si>
  <si>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</si>
  <si>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</si>
  <si>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</si>
  <si>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</si>
  <si>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</si>
  <si>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</si>
  <si>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</si>
  <si>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</si>
  <si>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</si>
  <si>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</si>
  <si>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</si>
  <si>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</si>
  <si>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</si>
  <si>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</si>
  <si>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</si>
  <si>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</si>
  <si>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</si>
  <si>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</si>
  <si>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</si>
  <si>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</si>
  <si>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</si>
  <si>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</si>
  <si>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</si>
  <si>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</si>
  <si>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</si>
  <si>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</si>
  <si>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</si>
  <si>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</si>
  <si>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</si>
  <si>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</si>
  <si>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</si>
  <si>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</si>
  <si>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</si>
  <si>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</si>
  <si>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</si>
  <si>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</si>
  <si>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</si>
  <si>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</si>
  <si>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</si>
  <si>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</si>
  <si>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</si>
  <si>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</si>
  <si>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</si>
  <si>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</si>
  <si>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</si>
  <si>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</si>
  <si>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</si>
  <si>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</si>
  <si>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</si>
  <si>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</si>
  <si>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</si>
  <si>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</si>
  <si>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</si>
  <si>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</si>
  <si>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</si>
  <si>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</si>
  <si>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</si>
  <si>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</si>
  <si>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</si>
  <si>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</si>
  <si>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</si>
  <si>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</si>
  <si>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</si>
  <si>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</si>
  <si>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</si>
  <si>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</si>
  <si>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</si>
  <si>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</si>
  <si>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</si>
  <si>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</si>
  <si>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</si>
  <si>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</si>
  <si>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</si>
  <si>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</si>
  <si>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</si>
  <si>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</si>
  <si>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</si>
  <si>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</si>
  <si>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</si>
  <si>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</si>
  <si>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</si>
  <si>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</si>
  <si>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</si>
  <si>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</si>
  <si>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</si>
  <si>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</si>
  <si>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</si>
  <si>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</si>
  <si>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</si>
  <si>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</si>
  <si>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</si>
  <si>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</si>
  <si>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</si>
  <si>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</si>
  <si>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</si>
  <si>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</si>
  <si>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</si>
  <si>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</si>
  <si>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</si>
  <si>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</si>
  <si>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</si>
  <si>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</si>
  <si>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</si>
  <si>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</si>
  <si>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</si>
  <si>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</si>
  <si>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</si>
  <si>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</si>
  <si>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</si>
  <si>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</si>
  <si>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</si>
  <si>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</si>
  <si>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</si>
  <si>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</si>
  <si>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</si>
  <si>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</si>
  <si>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</si>
  <si>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</si>
  <si>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</si>
  <si>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</si>
  <si>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</si>
  <si>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</si>
  <si>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</si>
  <si>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</si>
  <si>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</si>
  <si>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</si>
  <si>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</si>
  <si>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</si>
  <si>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</si>
  <si>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</si>
  <si>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</si>
  <si>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</si>
  <si>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</si>
  <si>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</si>
  <si>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</si>
  <si>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</si>
  <si>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</si>
  <si>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</si>
  <si>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</si>
  <si>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</si>
  <si>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</si>
  <si>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</si>
  <si>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</si>
  <si>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</si>
  <si>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</si>
  <si>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</si>
  <si>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</si>
  <si>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</si>
  <si>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</si>
  <si>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</si>
  <si>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</si>
  <si>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</si>
  <si>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</si>
  <si>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</si>
  <si>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</si>
  <si>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</si>
  <si>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</si>
  <si>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</si>
  <si>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</si>
  <si>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</si>
  <si>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</si>
  <si>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</si>
  <si>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</si>
  <si>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</si>
  <si>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</si>
  <si>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</si>
  <si>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</si>
  <si>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</si>
  <si>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</si>
  <si>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</si>
  <si>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</si>
  <si>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</si>
  <si>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</si>
  <si>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</si>
  <si>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</si>
  <si>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</si>
  <si>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</si>
  <si>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</si>
  <si>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</si>
  <si>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</si>
  <si>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</si>
  <si>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</si>
  <si>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</si>
  <si>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</si>
  <si>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</si>
  <si>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</si>
  <si>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</si>
  <si>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</si>
  <si>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</si>
  <si>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</si>
  <si>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</si>
  <si>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</si>
  <si>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</si>
  <si>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</si>
  <si>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</si>
  <si>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</si>
  <si>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</si>
  <si>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</si>
  <si>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</si>
  <si>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</si>
  <si>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</si>
  <si>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</si>
  <si>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</si>
  <si>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</si>
  <si>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</si>
  <si>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</si>
  <si>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</si>
  <si>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</si>
  <si>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</si>
  <si>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</si>
  <si>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</si>
  <si>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</si>
  <si>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</si>
  <si>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</si>
  <si>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</si>
  <si>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</si>
  <si>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</si>
  <si>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</si>
  <si>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</si>
  <si>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</si>
  <si>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</si>
  <si>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</si>
  <si>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</si>
  <si>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</si>
  <si>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</si>
  <si>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</si>
  <si>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</si>
  <si>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</si>
  <si>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</si>
  <si>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</si>
  <si>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</si>
  <si>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</si>
  <si>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</si>
  <si>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</si>
  <si>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</si>
  <si>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</si>
  <si>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</si>
  <si>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</si>
  <si>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</si>
  <si>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</si>
  <si>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</si>
  <si>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</si>
  <si>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</si>
  <si>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</si>
  <si>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</si>
  <si>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</si>
  <si>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</si>
  <si>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</si>
  <si>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</si>
  <si>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</si>
  <si>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</si>
  <si>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</si>
  <si>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</si>
  <si>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</si>
  <si>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</si>
  <si>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</si>
  <si>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</si>
  <si>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</si>
  <si>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</si>
  <si>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</si>
  <si>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</si>
  <si>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</si>
  <si>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</si>
  <si>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</si>
  <si>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</si>
  <si>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</si>
  <si>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</si>
  <si>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</si>
  <si>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</si>
  <si>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</si>
  <si>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</si>
  <si>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</si>
  <si>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</si>
  <si>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</si>
  <si>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</si>
  <si>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</si>
  <si>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</si>
  <si>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</si>
  <si>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</si>
  <si>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</si>
  <si>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</si>
  <si>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</si>
  <si>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</si>
  <si>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</si>
  <si>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</si>
  <si>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</si>
  <si>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</si>
  <si>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</si>
  <si>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</si>
  <si>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</si>
  <si>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</si>
  <si>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</si>
  <si>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</si>
  <si>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</si>
  <si>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</si>
  <si>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</si>
  <si>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</si>
  <si>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</si>
  <si>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</si>
  <si>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</si>
  <si>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</si>
  <si>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</si>
  <si>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</si>
  <si>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</si>
  <si>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</si>
  <si>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</si>
  <si>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</si>
  <si>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</si>
  <si>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</si>
  <si>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</si>
  <si>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</si>
  <si>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</si>
  <si>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</si>
  <si>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</si>
  <si>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</si>
  <si>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</si>
  <si>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</si>
  <si>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</si>
  <si>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</si>
  <si>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</si>
  <si>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</si>
  <si>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</si>
  <si>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</si>
  <si>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</si>
  <si>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</si>
  <si>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</si>
  <si>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</si>
  <si>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</si>
  <si>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</si>
  <si>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</si>
  <si>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</si>
  <si>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</si>
  <si>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</si>
  <si>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</si>
  <si>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</si>
  <si>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</si>
  <si>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</si>
  <si>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</si>
  <si>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</si>
  <si>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</si>
  <si>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</si>
  <si>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</si>
  <si>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</si>
  <si>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</si>
  <si>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</si>
  <si>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</si>
  <si>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</si>
  <si>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</si>
  <si>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</si>
  <si>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</si>
  <si>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</si>
  <si>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</si>
  <si>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</si>
  <si>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</si>
  <si>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</si>
  <si>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</si>
  <si>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</si>
  <si>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</si>
  <si>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</si>
  <si>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</si>
  <si>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</si>
  <si>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</si>
  <si>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</si>
  <si>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</si>
  <si>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</si>
  <si>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</si>
  <si>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</si>
  <si>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</si>
  <si>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</si>
  <si>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</si>
  <si>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</si>
  <si>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</si>
  <si>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</si>
  <si>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</si>
  <si>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</si>
  <si>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</si>
  <si>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</si>
  <si>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</si>
  <si>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</si>
  <si>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</si>
  <si>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</si>
  <si>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</si>
  <si>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</si>
  <si>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</si>
  <si>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</si>
  <si>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</si>
  <si>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</si>
  <si>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</si>
  <si>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</si>
  <si>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</si>
  <si>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</si>
  <si>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</si>
  <si>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</si>
  <si>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</si>
  <si>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</si>
  <si>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</si>
  <si>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</si>
  <si>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</si>
  <si>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</si>
  <si>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</si>
  <si>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</si>
  <si>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</si>
  <si>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</si>
  <si>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</si>
  <si>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</si>
  <si>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</si>
  <si>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</si>
  <si>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</si>
  <si>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</si>
  <si>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</si>
  <si>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</si>
  <si>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</si>
  <si>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</si>
  <si>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</si>
  <si>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</si>
  <si>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</si>
  <si>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</si>
  <si>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</si>
  <si>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</si>
  <si>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</si>
  <si>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</si>
  <si>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</si>
  <si>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</si>
  <si>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</si>
  <si>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</si>
  <si>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</si>
  <si>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</si>
  <si>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</si>
  <si>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</si>
  <si>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</si>
  <si>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</si>
  <si>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</si>
  <si>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</si>
  <si>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</si>
  <si>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</si>
  <si>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</si>
  <si>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</si>
  <si>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</si>
  <si>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</si>
  <si>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</si>
  <si>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</si>
  <si>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</si>
  <si>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</si>
  <si>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</si>
  <si>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</si>
  <si>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</si>
  <si>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</si>
  <si>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</si>
  <si>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</si>
  <si>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</si>
  <si>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</si>
  <si>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</si>
  <si>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</si>
  <si>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</si>
  <si>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</si>
  <si>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</si>
  <si>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</si>
  <si>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</si>
  <si>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</si>
  <si>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</si>
  <si>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</si>
  <si>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</si>
  <si>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</si>
  <si>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</si>
  <si>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</si>
  <si>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</si>
  <si>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</si>
  <si>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</si>
  <si>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</si>
  <si>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</si>
  <si>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</si>
  <si>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</si>
  <si>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</si>
  <si>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</si>
  <si>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</si>
  <si>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</si>
  <si>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</si>
  <si>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</si>
  <si>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</si>
  <si>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</si>
  <si>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</si>
  <si>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</si>
  <si>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</si>
  <si>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</si>
  <si>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</si>
  <si>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</si>
  <si>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</si>
  <si>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</si>
  <si>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</si>
  <si>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</si>
  <si>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</si>
  <si>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</si>
  <si>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</si>
  <si>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</si>
  <si>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</si>
  <si>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</si>
  <si>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</si>
  <si>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</si>
  <si>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</si>
  <si>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</si>
  <si>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</si>
  <si>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</si>
  <si>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</si>
  <si>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</si>
  <si>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</si>
  <si>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</si>
  <si>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</si>
  <si>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</si>
  <si>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</si>
  <si>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</si>
  <si>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</si>
  <si>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</si>
  <si>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</si>
  <si>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</si>
  <si>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</si>
  <si>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</si>
  <si>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</si>
  <si>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</si>
  <si>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</si>
  <si>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</si>
  <si>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</si>
  <si>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</si>
  <si>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</si>
  <si>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</si>
  <si>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</si>
  <si>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</si>
  <si>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</si>
  <si>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</si>
  <si>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</si>
  <si>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</si>
  <si>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</si>
  <si>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</si>
  <si>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</si>
  <si>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</si>
  <si>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</si>
  <si>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</si>
  <si>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</si>
  <si>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</si>
  <si>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</si>
  <si>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</si>
  <si>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</si>
  <si>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</si>
  <si>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</si>
  <si>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</si>
  <si>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</si>
  <si>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</si>
  <si>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</si>
  <si>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</si>
  <si>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</si>
  <si>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</si>
  <si>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</si>
  <si>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</si>
  <si>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</si>
  <si>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</si>
  <si>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</si>
  <si>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</si>
  <si>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</si>
  <si>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</si>
  <si>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</si>
  <si>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</si>
  <si>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</si>
  <si>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</si>
  <si>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</si>
  <si>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</si>
  <si>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</si>
  <si>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</si>
  <si>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</si>
  <si>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</si>
  <si>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</si>
  <si>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</si>
  <si>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</si>
  <si>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</si>
  <si>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</si>
  <si>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</si>
  <si>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</si>
  <si>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</si>
  <si>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</si>
  <si>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</si>
  <si>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</si>
  <si>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</si>
  <si>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</si>
  <si>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</si>
  <si>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</si>
  <si>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</si>
  <si>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</si>
  <si>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</si>
  <si>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</si>
  <si>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</si>
  <si>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</si>
  <si>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</si>
  <si>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</si>
  <si>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</si>
  <si>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</si>
  <si>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</si>
  <si>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</si>
  <si>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</si>
  <si>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</si>
  <si>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</si>
  <si>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</si>
  <si>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</si>
  <si>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</si>
  <si>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</si>
  <si>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</si>
  <si>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</si>
  <si>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</si>
  <si>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</si>
  <si>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</si>
  <si>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</si>
  <si>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</si>
  <si>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</si>
  <si>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</si>
  <si>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</si>
  <si>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</si>
  <si>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</si>
  <si>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</si>
  <si>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</si>
  <si>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</si>
  <si>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</si>
  <si>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</si>
  <si>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</si>
  <si>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</si>
  <si>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</si>
  <si>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</si>
  <si>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</si>
  <si>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</si>
  <si>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</si>
  <si>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</si>
  <si>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</si>
  <si>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</si>
  <si>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</si>
  <si>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</si>
  <si>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</si>
  <si>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</si>
  <si>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</si>
  <si>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</si>
  <si>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</si>
  <si>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</si>
  <si>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</si>
  <si>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</si>
  <si>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</si>
  <si>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</si>
  <si>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</si>
  <si>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</si>
  <si>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</si>
  <si>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</si>
  <si>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</si>
  <si>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</si>
  <si>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</si>
  <si>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</si>
  <si>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</si>
  <si>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</si>
  <si>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</si>
  <si>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</si>
  <si>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</si>
  <si>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</si>
  <si>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</si>
  <si>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</si>
  <si>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</si>
  <si>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</si>
  <si>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</si>
  <si>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</si>
  <si>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</si>
  <si>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</si>
  <si>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</si>
  <si>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</si>
  <si>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</si>
  <si>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</si>
  <si>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</si>
  <si>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</si>
  <si>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</si>
  <si>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</si>
  <si>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</si>
  <si>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</si>
  <si>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</si>
  <si>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</si>
  <si>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</si>
  <si>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</si>
  <si>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</si>
  <si>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</si>
  <si>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</si>
  <si>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</si>
  <si>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</si>
  <si>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</si>
  <si>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</si>
  <si>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</si>
  <si>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</si>
  <si>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</si>
  <si>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</si>
  <si>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</si>
  <si>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</si>
  <si>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</si>
  <si>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</si>
  <si>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</si>
  <si>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</si>
  <si>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</si>
  <si>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</si>
  <si>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</si>
  <si>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</si>
  <si>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</si>
  <si>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</si>
  <si>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</si>
  <si>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</si>
  <si>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</si>
  <si>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</si>
  <si>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</si>
  <si>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</si>
  <si>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</si>
  <si>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</si>
  <si>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</si>
  <si>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</si>
  <si>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</si>
  <si>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</si>
  <si>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</si>
  <si>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</si>
  <si>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</si>
  <si>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</si>
  <si>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</si>
  <si>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</si>
  <si>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</si>
  <si>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</si>
  <si>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</si>
  <si>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</si>
  <si>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</si>
  <si>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</si>
  <si>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</si>
  <si>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</si>
  <si>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</si>
  <si>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</si>
  <si>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</si>
  <si>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</si>
  <si>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</si>
  <si>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</si>
  <si>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</si>
  <si>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</si>
  <si>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</si>
  <si>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</si>
  <si>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</si>
  <si>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</si>
  <si>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</si>
  <si>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</si>
  <si>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</si>
  <si>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</si>
  <si>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</si>
  <si>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</si>
  <si>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</si>
  <si>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</si>
  <si>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</si>
  <si>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</si>
  <si>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</si>
  <si>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</si>
  <si>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</si>
  <si>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</si>
  <si>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</si>
  <si>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</si>
  <si>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</si>
  <si>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</si>
  <si>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</si>
  <si>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</si>
  <si>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</si>
  <si>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</si>
  <si>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</si>
  <si>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</si>
  <si>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</si>
  <si>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</si>
  <si>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</si>
  <si>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</si>
  <si>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</si>
  <si>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</si>
  <si>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</si>
  <si>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</si>
  <si>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</si>
  <si>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</si>
  <si>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</si>
  <si>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</si>
  <si>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</si>
  <si>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</si>
  <si>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</si>
  <si>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</si>
  <si>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</si>
  <si>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</si>
  <si>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</si>
  <si>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</si>
  <si>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</si>
  <si>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</si>
  <si>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</si>
  <si>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</si>
  <si>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</si>
  <si>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</si>
  <si>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</si>
  <si>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</si>
  <si>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</si>
  <si>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</si>
  <si>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</si>
  <si>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</si>
  <si>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</si>
  <si>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</si>
  <si>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</si>
  <si>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</si>
  <si>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</si>
  <si>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</si>
  <si>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</si>
  <si>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</si>
  <si>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</si>
  <si>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</si>
  <si>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</si>
  <si>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</si>
  <si>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</si>
  <si>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</si>
  <si>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</si>
  <si>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</si>
  <si>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</si>
  <si>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</si>
  <si>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</si>
  <si>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</si>
  <si>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</si>
  <si>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</si>
  <si>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</si>
  <si>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</si>
  <si>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</si>
  <si>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</si>
  <si>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</si>
  <si>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</si>
  <si>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</si>
  <si>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</si>
  <si>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</si>
  <si>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</si>
  <si>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</si>
  <si>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</si>
  <si>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</si>
  <si>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</si>
  <si>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</si>
  <si>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</si>
  <si>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</si>
  <si>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</si>
  <si>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</si>
  <si>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</si>
  <si>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</si>
  <si>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</si>
  <si>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</si>
  <si>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</si>
  <si>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</si>
  <si>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</si>
  <si>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</si>
  <si>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</si>
  <si>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</si>
  <si>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</si>
  <si>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</si>
  <si>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</si>
  <si>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</si>
  <si>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</si>
  <si>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</si>
  <si>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</si>
  <si>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</si>
  <si>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</si>
  <si>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</si>
  <si>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</si>
  <si>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</si>
  <si>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</si>
  <si>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</si>
  <si>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</si>
  <si>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</si>
  <si>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</si>
  <si>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</si>
  <si>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</si>
  <si>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</si>
  <si>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</si>
  <si>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</si>
  <si>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</si>
  <si>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</si>
  <si>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</si>
  <si>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</si>
  <si>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</si>
  <si>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</si>
  <si>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</si>
  <si>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</si>
  <si>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</si>
  <si>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</si>
  <si>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</si>
  <si>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</si>
  <si>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</si>
  <si>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</si>
  <si>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</si>
  <si>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</si>
  <si>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</si>
  <si>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</si>
  <si>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</si>
  <si>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</si>
  <si>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</si>
  <si>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</si>
  <si>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</si>
  <si>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</si>
  <si>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</si>
  <si>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</si>
  <si>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</si>
  <si>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</si>
  <si>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</si>
  <si>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</si>
  <si>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</si>
  <si>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</si>
  <si>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</si>
  <si>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</si>
  <si>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</si>
  <si>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</si>
  <si>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</si>
  <si>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</si>
  <si>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</si>
  <si>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</si>
  <si>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</si>
  <si>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</si>
  <si>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</si>
  <si>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</si>
  <si>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</si>
  <si>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</si>
  <si>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</si>
  <si>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</si>
  <si>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</si>
  <si>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</si>
  <si>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</si>
  <si>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</si>
  <si>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</si>
  <si>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</si>
  <si>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</si>
  <si>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</si>
  <si>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</si>
  <si>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</si>
  <si>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</si>
  <si>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</si>
  <si>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</si>
  <si>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</si>
  <si>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</si>
  <si>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</si>
  <si>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</si>
  <si>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</si>
  <si>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</si>
  <si>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</si>
  <si>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</si>
  <si>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</si>
  <si>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</si>
  <si>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</si>
  <si>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</si>
  <si>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</si>
  <si>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</si>
  <si>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</si>
  <si>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</si>
  <si>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</si>
  <si>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</si>
  <si>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</si>
  <si>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</si>
  <si>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</si>
  <si>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</si>
  <si>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</si>
  <si>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</si>
  <si>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</si>
  <si>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</si>
  <si>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</si>
  <si>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</si>
  <si>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</si>
  <si>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</si>
  <si>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</si>
  <si>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</si>
  <si>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</si>
  <si>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</si>
  <si>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</si>
  <si>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</si>
  <si>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</si>
  <si>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</si>
  <si>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</si>
  <si>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</si>
  <si>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</si>
  <si>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</si>
  <si>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</si>
  <si>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</si>
  <si>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</si>
  <si>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</si>
  <si>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</si>
  <si>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</si>
  <si>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</si>
  <si>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</si>
  <si>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</si>
  <si>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</si>
  <si>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</si>
  <si>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</si>
  <si>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</si>
  <si>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</si>
  <si>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</si>
  <si>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</si>
  <si>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</si>
  <si>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</si>
  <si>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</si>
  <si>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</si>
  <si>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</si>
  <si>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</si>
  <si>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</si>
  <si>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</si>
  <si>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</si>
  <si>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</si>
  <si>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</si>
  <si>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</si>
  <si>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</si>
  <si>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</si>
  <si>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</si>
  <si>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</si>
  <si>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</si>
  <si>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</si>
  <si>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</si>
  <si>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</si>
  <si>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</si>
  <si>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</si>
  <si>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</si>
  <si>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</si>
  <si>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</si>
  <si>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</si>
  <si>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</si>
  <si>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</si>
  <si>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</si>
  <si>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</si>
  <si>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</si>
  <si>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</si>
  <si>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</si>
  <si>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</si>
  <si>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</si>
  <si>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</si>
  <si>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</si>
  <si>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</si>
  <si>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</si>
  <si>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</si>
  <si>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</si>
  <si>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</si>
  <si>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</si>
  <si>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</si>
  <si>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</si>
  <si>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</si>
  <si>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</si>
  <si>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</si>
  <si>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</si>
  <si>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</si>
  <si>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</si>
  <si>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</si>
  <si>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</si>
  <si>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</si>
  <si>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</si>
  <si>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</si>
  <si>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</si>
  <si>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</si>
  <si>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</si>
  <si>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</si>
  <si>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</si>
  <si>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</si>
  <si>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</si>
  <si>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</si>
  <si>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</si>
  <si>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</si>
  <si>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</si>
  <si>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</si>
  <si>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</si>
  <si>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</si>
  <si>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</si>
  <si>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</si>
  <si>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</si>
  <si>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</si>
  <si>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</si>
  <si>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</si>
  <si>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</si>
  <si>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</si>
  <si>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</si>
  <si>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</si>
  <si>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</si>
  <si>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</si>
  <si>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</si>
  <si>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</si>
  <si>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</si>
  <si>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</si>
  <si>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</si>
  <si>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</si>
  <si>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</si>
  <si>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</si>
  <si>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</si>
  <si>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</si>
  <si>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</si>
  <si>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</si>
  <si>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</si>
  <si>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</si>
  <si>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</si>
  <si>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</si>
  <si>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</si>
  <si>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</si>
  <si>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</si>
  <si>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</si>
  <si>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</si>
  <si>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</si>
  <si>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</si>
  <si>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</si>
  <si>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</si>
  <si>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</si>
  <si>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</si>
  <si>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</si>
  <si>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</si>
  <si>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</si>
  <si>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</si>
  <si>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</si>
  <si>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</si>
  <si>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</si>
  <si>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</si>
  <si>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</si>
  <si>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</si>
  <si>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</si>
  <si>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</si>
  <si>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</si>
  <si>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</si>
  <si>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</si>
  <si>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</si>
  <si>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</si>
  <si>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</si>
  <si>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</si>
  <si>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</si>
  <si>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</si>
  <si>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</si>
  <si>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</si>
  <si>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</si>
  <si>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</si>
  <si>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</si>
  <si>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</si>
  <si>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</si>
  <si>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</si>
  <si>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</si>
  <si>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</si>
  <si>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</si>
  <si>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</si>
  <si>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</si>
  <si>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</si>
  <si>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</si>
  <si>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</si>
  <si>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</si>
  <si>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</si>
  <si>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</si>
  <si>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</si>
  <si>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</si>
  <si>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</si>
  <si>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</si>
  <si>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</si>
  <si>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</si>
  <si>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</si>
  <si>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</si>
  <si>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</si>
  <si>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</si>
  <si>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</si>
  <si>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</si>
  <si>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</si>
  <si>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</si>
  <si>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</si>
  <si>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</si>
  <si>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</si>
  <si>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</si>
  <si>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</si>
  <si>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</si>
  <si>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</si>
  <si>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</si>
  <si>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</si>
  <si>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</si>
  <si>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</si>
  <si>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</si>
  <si>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</si>
  <si>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</si>
  <si>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</si>
  <si>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</si>
  <si>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</si>
  <si>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</si>
  <si>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</si>
  <si>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</si>
  <si>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</si>
  <si>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</si>
  <si>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</si>
  <si>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</si>
  <si>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</si>
  <si>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</si>
  <si>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</si>
  <si>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</si>
  <si>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</si>
  <si>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</si>
  <si>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</si>
  <si>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</si>
  <si>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</si>
  <si>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</si>
  <si>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</si>
  <si>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</si>
  <si>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</si>
  <si>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</si>
  <si>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</si>
  <si>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</si>
  <si>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</si>
  <si>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</si>
  <si>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</si>
  <si>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</si>
  <si>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</si>
  <si>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</si>
  <si>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</si>
  <si>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</si>
  <si>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</si>
  <si>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</si>
  <si>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</si>
  <si>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</si>
  <si>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</si>
  <si>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</si>
  <si>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</si>
  <si>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</si>
  <si>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</si>
  <si>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</si>
  <si>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</si>
  <si>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</si>
  <si>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</si>
  <si>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</si>
  <si>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</si>
  <si>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</si>
  <si>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</si>
  <si>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</si>
  <si>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</si>
  <si>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</si>
  <si>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</si>
  <si>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</si>
  <si>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</si>
  <si>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</si>
  <si>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</si>
  <si>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</si>
  <si>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</si>
  <si>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</si>
  <si>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</si>
  <si>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</si>
  <si>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</si>
  <si>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</si>
  <si>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</si>
  <si>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</si>
  <si>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</si>
  <si>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</si>
  <si>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</si>
  <si>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</si>
  <si>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</si>
  <si>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</si>
  <si>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</si>
  <si>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</si>
  <si>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</si>
  <si>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</si>
  <si>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</si>
  <si>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</si>
  <si>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</si>
  <si>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</si>
  <si>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</si>
  <si>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</si>
  <si>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</si>
  <si>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</si>
  <si>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</si>
  <si>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</si>
  <si>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</si>
  <si>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</si>
  <si>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</si>
  <si>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</si>
  <si>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</si>
  <si>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</si>
  <si>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</si>
  <si>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</si>
  <si>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</si>
  <si>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</si>
  <si>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</si>
  <si>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</si>
  <si>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</si>
  <si>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</si>
  <si>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</si>
  <si>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</si>
  <si>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</si>
  <si>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</si>
  <si>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</si>
  <si>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</si>
  <si>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</si>
  <si>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</si>
  <si>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</si>
  <si>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</si>
  <si>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</si>
  <si>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</si>
  <si>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</si>
  <si>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</si>
  <si>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</si>
  <si>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</si>
  <si>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</si>
  <si>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</si>
  <si>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</si>
  <si>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</si>
  <si>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</si>
  <si>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</si>
  <si>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</si>
  <si>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</si>
  <si>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</si>
  <si>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</si>
  <si>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</si>
  <si>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</si>
  <si>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</si>
  <si>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</si>
  <si>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</si>
  <si>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</si>
  <si>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</si>
  <si>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</si>
  <si>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</si>
  <si>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</si>
  <si>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</si>
  <si>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</si>
  <si>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</si>
  <si>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</si>
  <si>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</si>
  <si>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</si>
  <si>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</si>
  <si>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</si>
  <si>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</si>
  <si>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</si>
  <si>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</si>
  <si>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</si>
  <si>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</si>
  <si>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</si>
  <si>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</si>
  <si>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</si>
  <si>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</si>
  <si>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</si>
  <si>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</si>
  <si>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</si>
  <si>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</si>
  <si>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</si>
  <si>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</si>
  <si>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</si>
  <si>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</si>
  <si>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</si>
  <si>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</si>
  <si>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</si>
  <si>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</si>
  <si>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</si>
  <si>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</si>
  <si>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</si>
  <si>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</si>
  <si>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</si>
  <si>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</si>
  <si>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</si>
  <si>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</si>
  <si>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</si>
  <si>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</si>
  <si>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</si>
  <si>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</si>
  <si>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</si>
  <si>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</si>
  <si>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</si>
  <si>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</si>
  <si>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</si>
  <si>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</si>
  <si>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</si>
  <si>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</si>
  <si>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</si>
  <si>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</si>
  <si>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</si>
  <si>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</si>
  <si>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</si>
  <si>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</si>
  <si>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</si>
  <si>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</si>
  <si>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</si>
  <si>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</si>
  <si>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</si>
  <si>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</si>
  <si>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</si>
  <si>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</si>
  <si>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</si>
  <si>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</si>
  <si>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</si>
  <si>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</si>
  <si>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</si>
  <si>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</si>
  <si>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</si>
  <si>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</si>
  <si>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</si>
  <si>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</si>
  <si>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</si>
  <si>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</si>
  <si>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</si>
  <si>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</si>
  <si>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</si>
  <si>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</si>
  <si>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</si>
  <si>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</si>
  <si>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</si>
  <si>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</si>
  <si>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</si>
  <si>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</si>
  <si>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</si>
  <si>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</si>
  <si>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</si>
  <si>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</si>
  <si>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</si>
  <si>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</si>
  <si>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</si>
  <si>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</si>
  <si>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</si>
  <si>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</si>
  <si>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</si>
  <si>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</si>
  <si>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</si>
  <si>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</si>
  <si>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</si>
  <si>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</si>
  <si>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</si>
  <si>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</si>
  <si>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</si>
  <si>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</si>
  <si>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</si>
  <si>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</si>
  <si>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</si>
  <si>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</si>
  <si>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</si>
  <si>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</si>
  <si>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</si>
  <si>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</si>
  <si>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</si>
  <si>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</si>
  <si>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</si>
  <si>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</si>
  <si>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</si>
  <si>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</si>
  <si>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</si>
  <si>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</si>
  <si>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</si>
  <si>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</si>
  <si>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</si>
  <si>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</si>
  <si>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</si>
  <si>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</si>
  <si>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</si>
  <si>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</si>
  <si>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</si>
  <si>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</si>
  <si>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</si>
  <si>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</si>
  <si>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</si>
  <si>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</si>
  <si>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</si>
  <si>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</si>
  <si>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</si>
  <si>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</si>
  <si>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</si>
  <si>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</si>
  <si>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</si>
  <si>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</si>
  <si>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</si>
  <si>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</si>
  <si>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</si>
  <si>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</si>
  <si>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</si>
  <si>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</si>
  <si>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</si>
  <si>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</si>
  <si>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</si>
  <si>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</si>
  <si>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</si>
  <si>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</si>
  <si>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</si>
  <si>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</si>
  <si>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</si>
  <si>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</si>
  <si>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</si>
  <si>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</si>
  <si>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</si>
  <si>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</si>
  <si>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</si>
  <si>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</si>
  <si>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</si>
  <si>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</si>
  <si>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</si>
  <si>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</si>
  <si>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</si>
  <si>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</si>
  <si>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</si>
  <si>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</si>
  <si>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</si>
  <si>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</si>
  <si>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</si>
  <si>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</si>
  <si>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</si>
  <si>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</si>
  <si>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</si>
  <si>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</si>
  <si>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</si>
  <si>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</si>
  <si>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</si>
  <si>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</si>
  <si>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</si>
  <si>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</si>
  <si>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</si>
  <si>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</si>
  <si>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</si>
  <si>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</si>
  <si>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</si>
  <si>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</si>
  <si>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</si>
  <si>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</si>
  <si>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</si>
  <si>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</si>
  <si>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</si>
  <si>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</si>
  <si>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</si>
  <si>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</si>
  <si>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</si>
  <si>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</si>
  <si>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</si>
  <si>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</si>
  <si>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</si>
  <si>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</si>
  <si>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</si>
  <si>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</si>
  <si>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</si>
  <si>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</si>
  <si>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</si>
  <si>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</si>
  <si>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</si>
  <si>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</si>
  <si>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</si>
  <si>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</si>
  <si>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</si>
  <si>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</si>
  <si>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</si>
  <si>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</si>
  <si>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</si>
  <si>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</si>
  <si>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</si>
  <si>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</si>
  <si>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</si>
  <si>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</si>
  <si>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</si>
  <si>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</si>
  <si>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</si>
  <si>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</si>
  <si>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</si>
  <si>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</si>
  <si>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</si>
  <si>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</si>
  <si>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</si>
  <si>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</si>
  <si>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</si>
  <si>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</si>
  <si>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</si>
  <si>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</si>
  <si>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</si>
  <si>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</si>
  <si>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</si>
  <si>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</si>
  <si>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</si>
  <si>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</si>
  <si>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</si>
  <si>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</si>
  <si>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</si>
  <si>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</si>
  <si>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</si>
  <si>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</si>
  <si>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</si>
  <si>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</si>
  <si>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</si>
  <si>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</si>
  <si>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</si>
  <si>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</si>
  <si>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</si>
  <si>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</si>
  <si>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</si>
  <si>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</si>
  <si>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</si>
  <si>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</si>
  <si>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</si>
  <si>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</si>
  <si>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</si>
  <si>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</si>
  <si>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</si>
  <si>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</si>
  <si>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</si>
  <si>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</si>
  <si>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</si>
  <si>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</si>
  <si>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</si>
  <si>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</si>
  <si>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</si>
  <si>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</si>
  <si>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</si>
  <si>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</si>
  <si>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</si>
  <si>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</si>
  <si>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</si>
  <si>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</si>
  <si>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</si>
  <si>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</si>
  <si>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</si>
  <si>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</si>
  <si>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</si>
  <si>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</si>
  <si>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</si>
  <si>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</si>
  <si>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</si>
  <si>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</si>
  <si>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</si>
  <si>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</si>
  <si>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</si>
  <si>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</si>
  <si>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</si>
  <si>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</si>
  <si>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</si>
  <si>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</si>
  <si>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</si>
  <si>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</si>
  <si>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</si>
  <si>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</si>
  <si>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</si>
  <si>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</si>
  <si>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</si>
  <si>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</si>
  <si>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</si>
  <si>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</si>
  <si>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</si>
  <si>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</si>
  <si>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</si>
  <si>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</si>
  <si>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</si>
  <si>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</si>
  <si>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</si>
  <si>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</si>
  <si>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</si>
  <si>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</si>
  <si>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</si>
  <si>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</si>
  <si>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</si>
  <si>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</si>
  <si>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</si>
  <si>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</si>
  <si>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</si>
  <si>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</si>
  <si>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</si>
  <si>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</si>
  <si>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</si>
  <si>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</si>
  <si>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</si>
  <si>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</si>
  <si>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</si>
  <si>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</si>
  <si>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</si>
  <si>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</si>
  <si>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</si>
  <si>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</si>
  <si>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</si>
  <si>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</si>
  <si>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</si>
  <si>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</si>
  <si>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</si>
  <si>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</si>
  <si>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</si>
  <si>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</si>
  <si>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</si>
  <si>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</si>
  <si>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</si>
  <si>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</si>
  <si>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</si>
  <si>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</si>
  <si>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</si>
  <si>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</si>
  <si>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</si>
  <si>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</si>
  <si>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</si>
  <si>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</si>
  <si>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</si>
  <si>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</si>
  <si>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</si>
  <si>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</si>
  <si>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</si>
  <si>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</si>
  <si>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</si>
  <si>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</si>
  <si>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</si>
  <si>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</si>
  <si>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</si>
  <si>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</si>
  <si>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</si>
  <si>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</si>
  <si>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</si>
  <si>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</si>
  <si>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</si>
  <si>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</si>
  <si>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</si>
  <si>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</si>
  <si>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</si>
  <si>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</si>
  <si>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</si>
  <si>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</si>
  <si>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</si>
  <si>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</si>
  <si>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</si>
  <si>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</si>
  <si>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</si>
  <si>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</si>
  <si>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</si>
  <si>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</si>
  <si>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</si>
  <si>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</si>
  <si>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</si>
  <si>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</si>
  <si>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</si>
  <si>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</si>
  <si>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</si>
  <si>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</si>
  <si>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</si>
  <si>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</si>
  <si>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</si>
  <si>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</si>
  <si>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</si>
  <si>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</si>
  <si>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</si>
  <si>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</si>
  <si>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</si>
  <si>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</si>
  <si>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</si>
  <si>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</si>
  <si>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</si>
  <si>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</si>
  <si>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</si>
  <si>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</si>
  <si>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</si>
  <si>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</si>
  <si>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</si>
  <si>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</si>
  <si>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</si>
  <si>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</si>
  <si>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</si>
  <si>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</si>
  <si>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</si>
  <si>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</si>
  <si>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</si>
  <si>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</si>
  <si>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</si>
  <si>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</si>
  <si>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</si>
  <si>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</si>
  <si>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</si>
  <si>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</si>
  <si>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</si>
  <si>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</si>
  <si>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</si>
  <si>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</si>
  <si>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</si>
  <si>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</si>
  <si>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</si>
  <si>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</si>
  <si>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</si>
  <si>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</si>
  <si>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</si>
  <si>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</si>
  <si>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</si>
  <si>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</si>
  <si>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</si>
  <si>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</si>
  <si>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</si>
  <si>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</si>
  <si>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</si>
  <si>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</si>
  <si>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</si>
  <si>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</si>
  <si>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</si>
  <si>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</si>
  <si>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</si>
  <si>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</si>
  <si>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</si>
  <si>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</si>
  <si>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</si>
  <si>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</si>
  <si>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</si>
  <si>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</si>
  <si>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</si>
  <si>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</si>
  <si>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</si>
  <si>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</si>
  <si>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</si>
  <si>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</si>
  <si>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</si>
  <si>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</si>
  <si>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</si>
  <si>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</si>
  <si>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</si>
  <si>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</si>
  <si>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</si>
  <si>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</si>
  <si>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</si>
  <si>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</si>
  <si>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</si>
  <si>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</si>
  <si>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</si>
  <si>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</si>
  <si>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</si>
  <si>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</si>
  <si>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</si>
  <si>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</si>
  <si>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</si>
  <si>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</si>
  <si>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</si>
  <si>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</si>
  <si>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</si>
  <si>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</si>
  <si>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</si>
  <si>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</si>
  <si>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</si>
  <si>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</si>
  <si>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</si>
  <si>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</si>
  <si>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</si>
  <si>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</si>
  <si>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</si>
  <si>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</si>
  <si>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</si>
  <si>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</si>
  <si>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</si>
  <si>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</si>
  <si>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</si>
  <si>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</si>
  <si>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</si>
  <si>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</si>
  <si>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</si>
  <si>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</si>
  <si>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</si>
  <si>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</si>
  <si>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</si>
  <si>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</si>
  <si>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</si>
  <si>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</si>
  <si>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</si>
  <si>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</si>
  <si>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</si>
  <si>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</si>
  <si>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</si>
  <si>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</si>
  <si>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</si>
  <si>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</si>
  <si>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</si>
  <si>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</si>
  <si>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</si>
  <si>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</si>
  <si>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</si>
  <si>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</si>
  <si>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</si>
  <si>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</si>
  <si>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</si>
  <si>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</si>
  <si>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</si>
  <si>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</si>
  <si>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</si>
  <si>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</si>
  <si>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</si>
  <si>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</si>
  <si>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</si>
  <si>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</si>
  <si>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</si>
  <si>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</si>
  <si>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</si>
  <si>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</si>
  <si>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</si>
  <si>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</si>
  <si>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</si>
  <si>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</si>
  <si>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</si>
  <si>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</si>
  <si>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</si>
  <si>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</si>
  <si>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</si>
  <si>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</si>
  <si>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</si>
  <si>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</si>
  <si>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</si>
  <si>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</si>
  <si>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</si>
  <si>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</si>
  <si>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</si>
  <si>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</si>
  <si>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</si>
  <si>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</si>
  <si>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</si>
  <si>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</si>
  <si>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</si>
  <si>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</si>
  <si>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</si>
  <si>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</si>
  <si>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</si>
  <si>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</si>
  <si>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</si>
  <si>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</si>
  <si>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</si>
  <si>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</si>
  <si>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</si>
  <si>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</si>
  <si>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</si>
  <si>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</si>
  <si>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</si>
  <si>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</si>
  <si>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</si>
  <si>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</si>
  <si>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</si>
  <si>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</si>
  <si>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</si>
  <si>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</si>
  <si>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</si>
  <si>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</si>
  <si>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</si>
  <si>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</si>
  <si>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</si>
  <si>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</si>
  <si>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</si>
  <si>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</si>
  <si>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</si>
  <si>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</si>
  <si>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</si>
  <si>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</si>
  <si>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</si>
  <si>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</si>
  <si>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</si>
  <si>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</si>
  <si>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</si>
  <si>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</si>
  <si>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</si>
  <si>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</si>
  <si>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</si>
  <si>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</si>
  <si>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</si>
  <si>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</si>
  <si>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</si>
  <si>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</si>
  <si>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</si>
  <si>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</si>
  <si>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</si>
  <si>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</si>
  <si>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</si>
  <si>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</si>
  <si>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</si>
  <si>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</si>
  <si>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</si>
  <si>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</si>
  <si>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</si>
  <si>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</si>
  <si>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</si>
  <si>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</si>
  <si>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</si>
  <si>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</si>
  <si>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</si>
  <si>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</si>
  <si>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</si>
  <si>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</si>
  <si>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</si>
  <si>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</si>
  <si>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</si>
  <si>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</si>
  <si>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</si>
  <si>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</si>
  <si>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</si>
  <si>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</si>
  <si>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</si>
  <si>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</si>
  <si>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</si>
  <si>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</si>
  <si>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</si>
  <si>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</si>
  <si>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</si>
  <si>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</si>
  <si>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</si>
  <si>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</si>
  <si>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</si>
  <si>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</si>
  <si>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</si>
  <si>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</si>
  <si>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</si>
  <si>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</si>
  <si>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</si>
  <si>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</si>
  <si>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</si>
  <si>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</si>
  <si>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</si>
  <si>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</si>
  <si>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</si>
  <si>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</si>
  <si>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</si>
  <si>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</si>
  <si>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</si>
  <si>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</si>
  <si>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</si>
  <si>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</si>
  <si>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</si>
  <si>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</si>
  <si>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</si>
  <si>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</si>
  <si>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</si>
  <si>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</si>
  <si>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</si>
  <si>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</si>
  <si>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</si>
  <si>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</si>
  <si>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</si>
  <si>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</si>
  <si>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</si>
  <si>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</si>
  <si>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</si>
  <si>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</si>
  <si>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</si>
  <si>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</si>
  <si>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</si>
  <si>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</si>
  <si>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</si>
  <si>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</si>
  <si>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</si>
  <si>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</si>
  <si>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</si>
  <si>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</si>
  <si>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</si>
  <si>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</si>
  <si>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</si>
  <si>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</si>
  <si>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</si>
  <si>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</si>
  <si>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</si>
  <si>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</si>
  <si>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</si>
  <si>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</si>
  <si>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</si>
  <si>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</si>
  <si>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</si>
  <si>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</si>
  <si>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</si>
  <si>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</si>
  <si>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</si>
  <si>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</si>
  <si>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</si>
  <si>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</si>
  <si>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</si>
  <si>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</si>
  <si>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</si>
  <si>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</si>
  <si>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</si>
  <si>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</si>
  <si>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</si>
  <si>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</si>
  <si>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</si>
  <si>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</si>
  <si>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</si>
  <si>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</si>
  <si>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</si>
  <si>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</si>
  <si>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</si>
  <si>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</si>
  <si>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</si>
  <si>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</si>
  <si>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</si>
  <si>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</si>
  <si>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</si>
  <si>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</si>
  <si>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</si>
  <si>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</si>
  <si>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</si>
  <si>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</si>
  <si>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</si>
  <si>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</si>
  <si>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</si>
  <si>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</si>
  <si>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</si>
  <si>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</si>
  <si>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</si>
  <si>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</si>
  <si>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</si>
  <si>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</si>
  <si>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</si>
  <si>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</si>
  <si>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</si>
  <si>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</si>
  <si>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</si>
  <si>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</si>
  <si>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</si>
  <si>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</si>
  <si>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</si>
  <si>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</si>
  <si>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</si>
  <si>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</si>
  <si>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</si>
  <si>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</si>
  <si>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</si>
  <si>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</si>
  <si>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</si>
  <si>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</si>
  <si>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</si>
  <si>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</si>
  <si>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</si>
  <si>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</si>
  <si>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</si>
  <si>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</si>
  <si>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</si>
  <si>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</si>
  <si>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</si>
  <si>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</si>
  <si>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</si>
  <si>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</si>
  <si>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</si>
  <si>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</si>
  <si>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</si>
  <si>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</si>
  <si>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</si>
  <si>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</si>
  <si>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</si>
  <si>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</si>
  <si>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</si>
  <si>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</si>
  <si>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</si>
  <si>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</si>
  <si>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</si>
  <si>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</si>
  <si>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</si>
  <si>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</si>
  <si>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</si>
  <si>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</si>
  <si>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</si>
  <si>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</si>
  <si>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</si>
  <si>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</si>
  <si>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</si>
  <si>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</si>
  <si>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</si>
  <si>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</si>
  <si>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</si>
  <si>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</si>
  <si>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</si>
  <si>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</si>
  <si>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</si>
  <si>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</si>
  <si>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</si>
  <si>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</si>
  <si>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</si>
  <si>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</si>
  <si>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</si>
  <si>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</si>
  <si>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</si>
  <si>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</si>
  <si>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</si>
  <si>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</si>
  <si>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</si>
  <si>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</si>
  <si>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</si>
  <si>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</si>
  <si>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</si>
  <si>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</si>
  <si>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</si>
  <si>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</si>
  <si>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</si>
  <si>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</si>
  <si>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</si>
  <si>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</si>
  <si>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</si>
  <si>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</si>
  <si>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</si>
  <si>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</si>
  <si>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</si>
  <si>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</si>
  <si>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</si>
  <si>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</si>
  <si>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</si>
  <si>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</si>
  <si>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</si>
  <si>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</si>
  <si>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</si>
  <si>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</si>
  <si>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</si>
  <si>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</si>
  <si>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</si>
  <si>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</si>
  <si>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</si>
  <si>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</si>
  <si>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</si>
  <si>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</si>
  <si>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</si>
  <si>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</si>
  <si>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</si>
  <si>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</si>
  <si>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</si>
  <si>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</si>
  <si>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</si>
  <si>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</si>
  <si>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</si>
  <si>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</si>
  <si>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</si>
  <si>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</si>
  <si>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</si>
  <si>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</si>
  <si>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</si>
  <si>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</si>
  <si>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</si>
  <si>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</si>
  <si>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</si>
  <si>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</si>
  <si>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</si>
  <si>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</si>
  <si>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</si>
  <si>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</si>
  <si>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</si>
  <si>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</si>
  <si>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</si>
  <si>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</si>
  <si>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</si>
  <si>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</si>
  <si>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</si>
  <si>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</si>
  <si>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</si>
  <si>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</si>
  <si>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</si>
  <si>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</si>
  <si>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</si>
  <si>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</si>
  <si>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</si>
  <si>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</si>
  <si>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</si>
  <si>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</si>
  <si>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</si>
  <si>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</si>
  <si>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</si>
  <si>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</si>
  <si>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</si>
  <si>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</si>
  <si>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</si>
  <si>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</si>
  <si>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</si>
  <si>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</si>
  <si>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</si>
  <si>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</si>
  <si>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</si>
  <si>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</si>
  <si>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</si>
  <si>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</si>
  <si>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</si>
  <si>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</si>
  <si>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</si>
  <si>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</si>
  <si>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</si>
  <si>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</si>
  <si>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</si>
  <si>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</si>
  <si>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</si>
  <si>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</si>
  <si>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</si>
  <si>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</si>
  <si>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</si>
  <si>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</si>
  <si>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</si>
  <si>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</si>
  <si>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</si>
  <si>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</si>
  <si>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</si>
  <si>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</si>
  <si>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</si>
  <si>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</si>
  <si>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</si>
  <si>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</si>
  <si>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</si>
  <si>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</si>
  <si>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</si>
  <si>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</si>
  <si>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</si>
  <si>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</si>
  <si>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</si>
  <si>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</si>
  <si>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</si>
  <si>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</si>
  <si>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</si>
  <si>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</si>
  <si>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</si>
  <si>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</si>
  <si>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</si>
  <si>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</si>
  <si>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</si>
  <si>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</si>
  <si>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</si>
  <si>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</si>
  <si>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</si>
  <si>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</si>
  <si>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</si>
  <si>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</si>
  <si>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</si>
  <si>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</si>
  <si>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</si>
  <si>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</si>
  <si>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</si>
  <si>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</si>
  <si>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</si>
  <si>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</si>
  <si>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</si>
  <si>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</si>
  <si>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</si>
  <si>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</si>
  <si>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</si>
  <si>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</si>
  <si>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</si>
  <si>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</si>
  <si>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</si>
  <si>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</si>
  <si>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</si>
  <si>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</si>
  <si>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</si>
  <si>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</si>
  <si>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</si>
  <si>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</si>
  <si>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</si>
  <si>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</si>
  <si>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</si>
  <si>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</si>
  <si>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</si>
  <si>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</si>
  <si>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</si>
  <si>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</si>
  <si>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</si>
  <si>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</si>
  <si>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</si>
  <si>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</si>
  <si>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</si>
  <si>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</si>
  <si>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</si>
  <si>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</si>
  <si>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</si>
  <si>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</si>
  <si>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</si>
  <si>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</si>
  <si>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</si>
  <si>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</si>
  <si>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</si>
  <si>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</si>
  <si>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</si>
  <si>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</si>
  <si>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</si>
  <si>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</si>
  <si>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</si>
  <si>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</si>
  <si>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</si>
  <si>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</si>
  <si>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</si>
  <si>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</si>
  <si>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</si>
  <si>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</si>
  <si>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</si>
  <si>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</si>
  <si>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</si>
  <si>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</si>
  <si>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</si>
  <si>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</si>
  <si>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</si>
  <si>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</si>
  <si>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</si>
  <si>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</si>
  <si>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</si>
  <si>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</si>
  <si>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</si>
  <si>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</si>
  <si>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</si>
  <si>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</si>
  <si>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</si>
  <si>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</si>
  <si>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</si>
  <si>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</si>
  <si>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</si>
  <si>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</si>
  <si>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</si>
  <si>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</si>
  <si>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</si>
  <si>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</si>
  <si>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</si>
  <si>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</si>
  <si>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</si>
  <si>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</si>
  <si>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</si>
  <si>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</si>
  <si>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</si>
  <si>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</si>
  <si>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</si>
  <si>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</si>
  <si>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</si>
  <si>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</si>
  <si>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</si>
  <si>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</si>
  <si>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</si>
  <si>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</si>
  <si>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</si>
  <si>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</si>
  <si>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</si>
  <si>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</si>
  <si>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</si>
  <si>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</si>
  <si>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</si>
  <si>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</si>
  <si>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</si>
  <si>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</si>
  <si>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</si>
  <si>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</si>
  <si>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</si>
  <si>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</si>
  <si>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</si>
  <si>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</si>
  <si>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</si>
  <si>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</si>
  <si>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</si>
  <si>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</si>
  <si>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</si>
  <si>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</si>
  <si>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</si>
  <si>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</si>
  <si>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</si>
  <si>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</si>
  <si>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</si>
  <si>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</si>
  <si>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</si>
  <si>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</si>
  <si>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</si>
  <si>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</si>
  <si>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</si>
  <si>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</si>
  <si>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</si>
  <si>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</si>
  <si>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</si>
  <si>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</si>
  <si>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</si>
  <si>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</si>
  <si>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</si>
  <si>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</si>
  <si>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</si>
  <si>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</si>
  <si>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</si>
  <si>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</si>
  <si>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</si>
  <si>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</si>
  <si>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</si>
  <si>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</si>
  <si>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</si>
  <si>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</si>
  <si>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</si>
  <si>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</si>
  <si>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</si>
  <si>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</si>
  <si>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</si>
  <si>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</si>
  <si>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</si>
  <si>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</si>
  <si>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</si>
  <si>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</si>
  <si>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</si>
  <si>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</si>
  <si>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</si>
  <si>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</si>
  <si>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</si>
  <si>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</si>
  <si>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</si>
  <si>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</si>
  <si>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</si>
  <si>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</si>
  <si>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</si>
  <si>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</si>
  <si>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</si>
  <si>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</si>
  <si>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</si>
  <si>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</si>
  <si>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</si>
  <si>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</si>
  <si>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</si>
  <si>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</si>
  <si>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</si>
  <si>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</si>
  <si>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</si>
  <si>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</si>
  <si>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</si>
  <si>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</si>
  <si>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</si>
  <si>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</si>
  <si>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</si>
  <si>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</si>
  <si>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</si>
  <si>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</si>
  <si>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</si>
  <si>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</si>
  <si>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</si>
  <si>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</si>
  <si>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</si>
  <si>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</si>
  <si>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</si>
  <si>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</si>
  <si>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</si>
  <si>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</si>
  <si>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</si>
  <si>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</si>
  <si>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</si>
  <si>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</si>
  <si>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</si>
  <si>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</si>
  <si>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</si>
  <si>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</si>
  <si>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</si>
  <si>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</si>
  <si>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</si>
  <si>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</si>
  <si>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</si>
  <si>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</si>
  <si>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</si>
  <si>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</si>
  <si>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</si>
  <si>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</si>
  <si>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</si>
  <si>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</si>
  <si>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</si>
  <si>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</si>
  <si>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</si>
  <si>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</si>
  <si>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</si>
  <si>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</si>
  <si>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</si>
  <si>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</si>
  <si>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</si>
  <si>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</si>
  <si>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</si>
  <si>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</si>
  <si>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</si>
  <si>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</si>
  <si>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</si>
  <si>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</si>
  <si>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</si>
  <si>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</si>
  <si>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</si>
  <si>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</si>
  <si>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</si>
  <si>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</si>
  <si>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</si>
  <si>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</si>
  <si>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</si>
  <si>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</si>
  <si>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</si>
  <si>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</si>
  <si>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</si>
  <si>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</si>
  <si>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</si>
  <si>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</si>
  <si>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</si>
  <si>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</si>
  <si>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</si>
  <si>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</si>
  <si>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</si>
  <si>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</si>
  <si>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</si>
  <si>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</si>
  <si>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</si>
  <si>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</si>
  <si>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</si>
  <si>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</si>
  <si>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</si>
  <si>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</si>
  <si>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</si>
  <si>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</si>
  <si>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</si>
  <si>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</si>
  <si>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</si>
  <si>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</si>
  <si>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</si>
  <si>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</si>
  <si>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</si>
  <si>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</si>
  <si>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</si>
  <si>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</si>
  <si>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</si>
  <si>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</si>
  <si>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</si>
  <si>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</si>
  <si>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</si>
  <si>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</si>
  <si>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</si>
  <si>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</si>
  <si>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</si>
  <si>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</si>
  <si>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</si>
  <si>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</si>
  <si>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</si>
  <si>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</si>
  <si>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</si>
  <si>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</si>
  <si>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</si>
  <si>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</si>
  <si>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</si>
  <si>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</si>
  <si>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</si>
  <si>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</si>
  <si>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</si>
  <si>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</si>
  <si>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</si>
  <si>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</si>
  <si>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</si>
  <si>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</si>
  <si>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</si>
  <si>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</si>
  <si>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</si>
  <si>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</si>
  <si>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</si>
  <si>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</si>
  <si>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</si>
  <si>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</si>
  <si>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</si>
  <si>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</si>
  <si>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</si>
  <si>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</si>
  <si>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</si>
  <si>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</si>
  <si>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</si>
  <si>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</si>
  <si>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</si>
  <si>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</si>
  <si>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</si>
  <si>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</si>
  <si>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</si>
  <si>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</si>
  <si>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</si>
  <si>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</si>
  <si>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</si>
  <si>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</si>
  <si>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</si>
  <si>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</si>
  <si>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</si>
  <si>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</si>
  <si>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</si>
  <si>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</si>
  <si>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</si>
  <si>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</si>
  <si>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</si>
  <si>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</si>
  <si>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</si>
  <si>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</si>
  <si>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</si>
  <si>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</si>
  <si>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</si>
  <si>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</si>
  <si>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</si>
  <si>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</si>
  <si>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</si>
  <si>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</si>
  <si>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</si>
  <si>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</si>
  <si>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</si>
  <si>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</si>
  <si>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</si>
  <si>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</si>
  <si>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</si>
  <si>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</si>
  <si>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</si>
  <si>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</si>
  <si>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</si>
  <si>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</si>
  <si>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</si>
  <si>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</si>
  <si>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</si>
  <si>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</si>
  <si>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</si>
  <si>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</si>
  <si>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</si>
  <si>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</si>
  <si>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</si>
  <si>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</si>
  <si>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</si>
  <si>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</si>
  <si>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</si>
  <si>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</si>
  <si>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</si>
  <si>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</si>
  <si>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</si>
  <si>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</si>
  <si>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</si>
  <si>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</si>
  <si>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</si>
  <si>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</si>
  <si>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</si>
  <si>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</si>
  <si>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</si>
  <si>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</si>
  <si>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</si>
  <si>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</si>
  <si>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</si>
  <si>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</si>
  <si>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</si>
  <si>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</si>
  <si>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</si>
  <si>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</si>
  <si>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</si>
  <si>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</si>
  <si>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</si>
  <si>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</si>
  <si>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</si>
  <si>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</si>
  <si>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</si>
  <si>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</si>
  <si>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</si>
  <si>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</si>
  <si>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</si>
  <si>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</si>
  <si>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</si>
  <si>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</si>
  <si>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</si>
  <si>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</si>
  <si>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</si>
  <si>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</si>
  <si>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</si>
  <si>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</si>
  <si>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</si>
  <si>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</si>
  <si>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</si>
  <si>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</si>
  <si>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</si>
  <si>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</si>
  <si>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</si>
  <si>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</si>
  <si>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</si>
  <si>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</si>
  <si>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</si>
  <si>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</si>
  <si>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</si>
  <si>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</si>
  <si>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</si>
  <si>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</si>
  <si>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</si>
  <si>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</si>
  <si>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</si>
  <si>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</si>
  <si>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</si>
  <si>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</si>
  <si>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</si>
  <si>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</si>
  <si>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</si>
  <si>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</si>
  <si>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</si>
  <si>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</si>
  <si>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</si>
  <si>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</si>
  <si>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</si>
  <si>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</si>
  <si>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</si>
  <si>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</si>
  <si>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</si>
  <si>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</si>
  <si>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</si>
  <si>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</si>
  <si>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</si>
  <si>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</si>
  <si>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</si>
  <si>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</si>
  <si>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</si>
  <si>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</si>
  <si>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</si>
  <si>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</si>
  <si>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</si>
  <si>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</si>
  <si>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</si>
  <si>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</si>
  <si>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</si>
  <si>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</si>
  <si>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</si>
  <si>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</si>
  <si>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</si>
  <si>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</si>
  <si>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</si>
  <si>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</si>
  <si>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</si>
  <si>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</si>
  <si>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</si>
  <si>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</si>
  <si>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</si>
  <si>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</si>
  <si>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</si>
  <si>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</si>
  <si>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</si>
  <si>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</si>
  <si>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</si>
  <si>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</si>
  <si>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</si>
  <si>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</si>
  <si>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</si>
  <si>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</si>
  <si>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</si>
  <si>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</si>
  <si>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</si>
  <si>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</si>
  <si>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</si>
  <si>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</si>
  <si>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</si>
  <si>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</si>
  <si>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</si>
  <si>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</si>
  <si>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</si>
  <si>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</si>
  <si>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</si>
  <si>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</si>
  <si>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</si>
  <si>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</si>
  <si>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</si>
  <si>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</si>
  <si>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</si>
  <si>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</si>
  <si>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</si>
  <si>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</si>
  <si>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</si>
  <si>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</si>
  <si>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</si>
  <si>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</si>
  <si>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</si>
  <si>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</si>
  <si>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</si>
  <si>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</si>
  <si>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</si>
  <si>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</si>
  <si>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</si>
  <si>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</si>
  <si>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</si>
  <si>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</si>
  <si>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</si>
  <si>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</si>
  <si>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</si>
  <si>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</si>
  <si>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</si>
  <si>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</si>
  <si>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</si>
  <si>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</si>
  <si>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</si>
  <si>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</si>
  <si>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</si>
  <si>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</si>
  <si>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</si>
  <si>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</si>
  <si>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</si>
  <si>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</si>
  <si>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</si>
  <si>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</si>
  <si>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</si>
  <si>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</si>
  <si>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</si>
  <si>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</si>
  <si>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</si>
  <si>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</si>
  <si>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</si>
  <si>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</si>
  <si>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</si>
  <si>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</si>
  <si>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</si>
  <si>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</si>
  <si>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</si>
  <si>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</si>
  <si>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</si>
  <si>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</si>
  <si>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</si>
  <si>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</si>
  <si>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</si>
  <si>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</si>
  <si>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</si>
  <si>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</si>
  <si>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</si>
  <si>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</si>
  <si>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</si>
  <si>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</si>
  <si>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</si>
  <si>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</si>
  <si>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</si>
  <si>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</si>
  <si>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</si>
  <si>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</si>
  <si>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</si>
  <si>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</si>
  <si>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</si>
  <si>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</si>
  <si>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</si>
  <si>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</si>
  <si>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</si>
  <si>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</si>
  <si>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</si>
  <si>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</si>
  <si>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</si>
  <si>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</si>
  <si>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</si>
  <si>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</si>
  <si>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</si>
  <si>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</si>
  <si>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</si>
  <si>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</si>
  <si>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</si>
  <si>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</si>
  <si>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</si>
  <si>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</si>
  <si>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</si>
  <si>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</si>
  <si>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</si>
  <si>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</si>
  <si>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</si>
  <si>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</si>
  <si>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</si>
  <si>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</si>
  <si>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</si>
  <si>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</si>
  <si>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</si>
  <si>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</si>
  <si>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</si>
  <si>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</si>
  <si>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</si>
  <si>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</si>
  <si>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</si>
  <si>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</si>
  <si>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</si>
  <si>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</si>
  <si>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</si>
  <si>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</si>
  <si>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</si>
  <si>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</si>
  <si>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</si>
  <si>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</si>
  <si>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</si>
  <si>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</si>
  <si>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</si>
  <si>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</si>
  <si>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</si>
  <si>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</si>
  <si>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</si>
  <si>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</si>
  <si>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</si>
  <si>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</si>
  <si>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</si>
  <si>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</si>
  <si>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</si>
  <si>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</si>
  <si>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</si>
  <si>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</si>
  <si>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</si>
  <si>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</si>
  <si>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</si>
  <si>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</si>
  <si>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</si>
  <si>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</si>
  <si>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</si>
  <si>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</si>
  <si>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</si>
  <si>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</si>
  <si>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</si>
  <si>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</si>
  <si>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</si>
  <si>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</si>
  <si>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</si>
  <si>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</si>
  <si>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</si>
  <si>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</si>
  <si>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</si>
  <si>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</si>
  <si>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</si>
  <si>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</si>
  <si>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</si>
  <si>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</si>
  <si>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</si>
  <si>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</si>
  <si>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</si>
  <si>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</si>
  <si>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</si>
  <si>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</si>
  <si>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</si>
  <si>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</si>
  <si>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</si>
  <si>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</si>
  <si>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</si>
  <si>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</si>
  <si>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</si>
  <si>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</si>
  <si>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</si>
  <si>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</si>
  <si>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</si>
  <si>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</si>
  <si>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</si>
  <si>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</si>
  <si>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</si>
  <si>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</si>
  <si>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</si>
  <si>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</si>
  <si>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</si>
  <si>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</si>
  <si>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</si>
  <si>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</si>
  <si>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</si>
  <si>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</si>
  <si>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</si>
  <si>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</si>
  <si>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</si>
  <si>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</si>
  <si>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</si>
  <si>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</si>
  <si>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</si>
  <si>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</si>
  <si>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</si>
  <si>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</si>
  <si>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</si>
  <si>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</si>
  <si>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</si>
  <si>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</si>
  <si>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</si>
  <si>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</si>
  <si>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</si>
  <si>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</si>
  <si>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</si>
  <si>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</si>
  <si>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</si>
  <si>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</si>
  <si>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</si>
  <si>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</si>
  <si>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</si>
  <si>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</si>
  <si>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</si>
  <si>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</si>
  <si>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</si>
  <si>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</si>
  <si>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</si>
  <si>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</si>
  <si>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</si>
  <si>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</si>
  <si>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</si>
  <si>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</si>
  <si>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</si>
  <si>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</si>
  <si>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</si>
  <si>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</si>
  <si>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</si>
  <si>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</si>
  <si>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</si>
  <si>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</si>
  <si>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</si>
  <si>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</si>
  <si>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</si>
  <si>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</si>
  <si>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</si>
  <si>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</si>
  <si>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</si>
  <si>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</si>
  <si>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</si>
  <si>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</si>
  <si>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</si>
  <si>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</si>
  <si>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</si>
  <si>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</si>
  <si>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</si>
  <si>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</si>
  <si>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</si>
  <si>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</si>
  <si>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</si>
  <si>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</si>
  <si>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</si>
  <si>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</si>
  <si>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</si>
  <si>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</si>
  <si>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</si>
  <si>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</si>
  <si>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</si>
  <si>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</si>
  <si>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</si>
  <si>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</si>
  <si>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</si>
  <si>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</si>
  <si>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</si>
  <si>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</si>
  <si>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</si>
  <si>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</si>
  <si>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</si>
  <si>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</si>
  <si>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</si>
  <si>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</si>
  <si>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</si>
  <si>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</si>
  <si>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</si>
  <si>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</si>
  <si>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</si>
  <si>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</si>
  <si>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</si>
  <si>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</si>
  <si>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</si>
  <si>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</si>
  <si>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</si>
  <si>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</si>
  <si>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</si>
  <si>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</si>
  <si>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</si>
  <si>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</si>
  <si>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</si>
  <si>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</si>
  <si>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</si>
  <si>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</si>
  <si>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</si>
  <si>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</si>
  <si>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</si>
  <si>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</si>
  <si>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</si>
  <si>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</si>
  <si>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</si>
  <si>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</si>
  <si>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</si>
  <si>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</si>
  <si>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</si>
  <si>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</si>
  <si>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</si>
  <si>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</si>
  <si>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</si>
  <si>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</si>
  <si>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</si>
  <si>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</si>
  <si>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</si>
  <si>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</si>
  <si>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</si>
  <si>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</si>
  <si>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</si>
  <si>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</si>
  <si>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</si>
  <si>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</si>
  <si>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</si>
  <si>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</si>
  <si>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</si>
  <si>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</si>
  <si>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</si>
  <si>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</si>
  <si>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</si>
  <si>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</si>
  <si>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</si>
  <si>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</si>
  <si>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</si>
  <si>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</si>
  <si>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</si>
  <si>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</si>
  <si>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</si>
  <si>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</si>
  <si>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</si>
  <si>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</si>
  <si>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</si>
  <si>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</si>
  <si>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</si>
  <si>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</si>
  <si>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</si>
  <si>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</si>
  <si>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</si>
  <si>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</si>
  <si>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</si>
  <si>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</si>
  <si>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</si>
  <si>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</si>
  <si>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</si>
  <si>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</si>
  <si>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</si>
  <si>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</si>
  <si>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</si>
  <si>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</si>
  <si>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</si>
  <si>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</si>
  <si>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</si>
  <si>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</si>
  <si>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</si>
  <si>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</si>
  <si>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</si>
  <si>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</si>
  <si>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</si>
  <si>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</si>
  <si>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</si>
  <si>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</si>
  <si>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</si>
  <si>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</si>
  <si>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</si>
  <si>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</si>
  <si>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</si>
  <si>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</si>
  <si>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</si>
  <si>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</si>
  <si>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</si>
  <si>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</si>
  <si>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</si>
  <si>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</si>
  <si>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</si>
  <si>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</si>
  <si>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</si>
  <si>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</si>
  <si>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</si>
  <si>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</si>
  <si>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</si>
  <si>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</si>
  <si>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</si>
  <si>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</si>
  <si>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</si>
  <si>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</si>
  <si>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</si>
  <si>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</si>
  <si>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</si>
  <si>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</si>
  <si>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</si>
  <si>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</si>
  <si>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</si>
  <si>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</si>
  <si>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</si>
  <si>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</si>
  <si>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</si>
  <si>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</si>
  <si>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</si>
  <si>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</si>
  <si>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</si>
  <si>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</si>
  <si>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</si>
  <si>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</si>
  <si>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</si>
  <si>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</si>
  <si>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</si>
  <si>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</si>
  <si>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</si>
  <si>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</si>
  <si>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</si>
  <si>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</si>
  <si>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</si>
  <si>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</si>
  <si>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</si>
  <si>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</si>
  <si>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</si>
  <si>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</si>
  <si>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</si>
  <si>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</si>
  <si>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</si>
  <si>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</si>
  <si>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</si>
  <si>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</si>
  <si>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</si>
  <si>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</si>
  <si>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</si>
  <si>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</si>
  <si>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</si>
  <si>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</si>
  <si>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</si>
  <si>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</si>
  <si>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</si>
  <si>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</si>
  <si>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</si>
  <si>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</si>
  <si>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</si>
  <si>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</si>
  <si>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</si>
  <si>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</si>
  <si>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</si>
  <si>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</si>
  <si>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</si>
  <si>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</si>
  <si>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</si>
  <si>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</si>
  <si>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</si>
  <si>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</si>
  <si>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</si>
  <si>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</si>
  <si>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</si>
  <si>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</si>
  <si>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</si>
  <si>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</si>
  <si>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</si>
  <si>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</si>
  <si>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</si>
  <si>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</si>
  <si>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</si>
  <si>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</si>
  <si>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</si>
  <si>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</si>
  <si>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</si>
  <si>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</si>
  <si>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</si>
  <si>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</si>
  <si>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</si>
  <si>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</si>
  <si>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</si>
  <si>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</si>
  <si>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</si>
  <si>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</si>
  <si>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</si>
  <si>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</si>
  <si>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</si>
  <si>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</si>
  <si>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</si>
  <si>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</si>
  <si>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</si>
  <si>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</si>
  <si>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</si>
  <si>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</si>
  <si>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</si>
  <si>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</si>
  <si>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</si>
  <si>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</si>
  <si>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</si>
  <si>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</si>
  <si>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</si>
  <si>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</si>
  <si>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</si>
  <si>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</si>
  <si>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</si>
  <si>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</si>
  <si>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</si>
  <si>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</si>
  <si>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</si>
  <si>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</si>
  <si>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</si>
  <si>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</si>
  <si>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</si>
  <si>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</si>
  <si>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</si>
  <si>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</si>
  <si>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</si>
  <si>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</si>
  <si>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</si>
  <si>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</si>
  <si>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</si>
  <si>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</si>
  <si>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</si>
  <si>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</si>
  <si>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</si>
  <si>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</si>
  <si>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</si>
  <si>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</si>
  <si>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</si>
  <si>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</si>
  <si>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</si>
  <si>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</si>
  <si>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</si>
  <si>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</si>
  <si>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</si>
  <si>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</si>
  <si>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</si>
  <si>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</si>
  <si>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</si>
  <si>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</si>
  <si>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</si>
  <si>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</si>
  <si>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</si>
  <si>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</si>
  <si>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</si>
  <si>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</si>
  <si>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</si>
  <si>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</si>
  <si>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</si>
  <si>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</si>
  <si>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</si>
  <si>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</si>
  <si>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</si>
  <si>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</si>
  <si>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</si>
  <si>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</si>
  <si>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</si>
  <si>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</si>
  <si>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</si>
  <si>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</si>
  <si>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</si>
  <si>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</si>
  <si>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</si>
  <si>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</si>
  <si>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</si>
  <si>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</si>
  <si>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</si>
  <si>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</si>
  <si>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</si>
  <si>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</si>
  <si>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</si>
  <si>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</si>
  <si>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</si>
  <si>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</si>
  <si>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</si>
  <si>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</si>
  <si>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</si>
  <si>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</si>
  <si>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</si>
  <si>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</si>
  <si>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</si>
  <si>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</si>
  <si>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</si>
  <si>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</si>
  <si>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</si>
  <si>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</si>
  <si>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</si>
  <si>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</si>
  <si>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</si>
  <si>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</si>
  <si>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</si>
  <si>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</si>
  <si>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</si>
  <si>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</si>
  <si>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</si>
  <si>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</si>
  <si>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</si>
  <si>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</si>
  <si>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</si>
  <si>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</si>
  <si>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</si>
  <si>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</si>
  <si>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</si>
  <si>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</si>
  <si>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</si>
  <si>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</si>
  <si>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</si>
  <si>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</si>
  <si>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</si>
  <si>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</si>
  <si>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</si>
  <si>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</si>
  <si>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</si>
  <si>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</si>
  <si>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</si>
  <si>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</si>
  <si>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</si>
  <si>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</si>
  <si>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</si>
  <si>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</si>
  <si>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</si>
  <si>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</si>
  <si>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</si>
  <si>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</si>
  <si>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</si>
  <si>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</si>
  <si>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</si>
  <si>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</si>
  <si>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</si>
  <si>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</si>
  <si>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</si>
  <si>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</si>
  <si>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</si>
  <si>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</si>
  <si>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</si>
  <si>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</si>
  <si>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</si>
  <si>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</si>
  <si>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</si>
  <si>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</si>
  <si>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</si>
  <si>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</si>
  <si>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</si>
  <si>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</si>
  <si>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</si>
  <si>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</si>
  <si>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</si>
  <si>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</si>
  <si>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</si>
  <si>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</si>
  <si>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</si>
  <si>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</si>
  <si>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</si>
  <si>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</si>
  <si>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</si>
  <si>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</si>
  <si>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</si>
  <si>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</si>
  <si>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</si>
  <si>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</si>
  <si>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</si>
  <si>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</si>
  <si>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</si>
  <si>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</si>
  <si>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</si>
  <si>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</si>
  <si>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</si>
  <si>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</si>
  <si>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</si>
  <si>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</si>
  <si>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</si>
  <si>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</si>
  <si>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</si>
  <si>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</si>
  <si>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</si>
  <si>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</si>
  <si>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</si>
  <si>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</si>
  <si>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</si>
  <si>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</si>
  <si>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</si>
  <si>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</si>
  <si>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</si>
  <si>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</si>
  <si>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</si>
  <si>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</si>
  <si>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</si>
  <si>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</si>
  <si>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</si>
  <si>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</si>
  <si>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</si>
  <si>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</si>
  <si>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</si>
  <si>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</si>
  <si>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</si>
  <si>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</si>
  <si>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</si>
  <si>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</si>
  <si>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</si>
  <si>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</si>
  <si>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</si>
  <si>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</si>
  <si>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</si>
  <si>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</si>
  <si>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</si>
  <si>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</si>
  <si>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</si>
  <si>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</si>
  <si>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</si>
  <si>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</si>
  <si>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</si>
  <si>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</si>
  <si>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</si>
  <si>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</si>
  <si>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</si>
  <si>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</si>
  <si>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</si>
  <si>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</si>
  <si>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</si>
  <si>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</si>
  <si>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</si>
  <si>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</si>
  <si>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</si>
  <si>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</si>
  <si>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</si>
  <si>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</si>
  <si>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</si>
  <si>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</si>
  <si>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</si>
  <si>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</si>
  <si>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</si>
  <si>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</si>
  <si>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</si>
  <si>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</si>
  <si>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</si>
  <si>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</si>
  <si>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</si>
  <si>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</si>
  <si>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</si>
  <si>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</si>
  <si>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</si>
  <si>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</si>
  <si>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</si>
  <si>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</si>
  <si>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</si>
  <si>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</si>
  <si>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</si>
  <si>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</si>
  <si>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</si>
  <si>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</si>
  <si>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</si>
  <si>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</si>
  <si>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</si>
  <si>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</si>
  <si>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</si>
  <si>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</si>
  <si>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</si>
  <si>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</si>
  <si>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</si>
  <si>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</si>
  <si>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</si>
  <si>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</si>
  <si>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</si>
  <si>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</si>
  <si>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</si>
  <si>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</si>
  <si>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</si>
  <si>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</si>
  <si>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</si>
  <si>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</si>
  <si>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</si>
  <si>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</si>
  <si>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</si>
  <si>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</si>
  <si>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</si>
  <si>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</si>
  <si>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</si>
  <si>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</si>
  <si>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</si>
  <si>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</si>
  <si>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</si>
  <si>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</si>
  <si>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</si>
  <si>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</si>
  <si>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</si>
  <si>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</si>
  <si>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</si>
  <si>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</si>
  <si>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</si>
  <si>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</si>
  <si>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</si>
  <si>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</si>
  <si>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</si>
  <si>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</si>
  <si>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</si>
  <si>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</si>
  <si>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</si>
  <si>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</si>
  <si>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</si>
  <si>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</si>
  <si>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</si>
  <si>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</si>
  <si>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</si>
  <si>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</si>
  <si>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</si>
  <si>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</si>
  <si>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</si>
  <si>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</si>
  <si>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</si>
  <si>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</si>
  <si>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</si>
  <si>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</si>
  <si>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</si>
  <si>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</si>
  <si>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</si>
  <si>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</si>
  <si>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</si>
  <si>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</si>
  <si>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</si>
  <si>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</si>
  <si>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</si>
  <si>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</si>
  <si>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</si>
  <si>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</si>
  <si>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</si>
  <si>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</si>
  <si>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</si>
  <si>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</si>
  <si>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</si>
  <si>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</si>
  <si>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</si>
  <si>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</si>
  <si>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</si>
  <si>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</si>
  <si>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</si>
  <si>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</si>
  <si>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</si>
  <si>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</si>
  <si>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</si>
  <si>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</si>
  <si>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</si>
  <si>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</si>
  <si>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</si>
  <si>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</si>
  <si>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</si>
  <si>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</si>
  <si>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</si>
  <si>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</si>
  <si>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</si>
  <si>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</si>
  <si>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</si>
  <si>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</si>
  <si>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</si>
  <si>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</si>
  <si>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</si>
  <si>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</si>
  <si>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</si>
  <si>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</si>
  <si>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</si>
  <si>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</si>
  <si>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</si>
  <si>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</si>
  <si>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</si>
  <si>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</si>
  <si>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</si>
  <si>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</si>
  <si>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</si>
  <si>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</si>
  <si>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</si>
  <si>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</si>
  <si>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</si>
  <si>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</si>
  <si>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</si>
  <si>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</si>
  <si>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</si>
  <si>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</si>
  <si>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</si>
  <si>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</si>
  <si>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</si>
  <si>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</si>
  <si>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</si>
  <si>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</si>
  <si>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</si>
  <si>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</si>
  <si>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</si>
  <si>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</si>
  <si>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</si>
  <si>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</si>
  <si>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</si>
  <si>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</si>
  <si>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</si>
  <si>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</si>
  <si>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</si>
  <si>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</si>
  <si>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</si>
  <si>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</si>
  <si>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</si>
  <si>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</si>
  <si>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</si>
  <si>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</si>
  <si>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</si>
  <si>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</si>
  <si>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</si>
  <si>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</si>
  <si>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</si>
  <si>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</si>
  <si>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</si>
  <si>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</si>
  <si>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</si>
  <si>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</si>
  <si>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</si>
  <si>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</si>
  <si>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</si>
  <si>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</si>
  <si>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</si>
  <si>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</si>
  <si>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</si>
  <si>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</si>
  <si>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</si>
  <si>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</si>
  <si>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</si>
  <si>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</si>
  <si>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</si>
  <si>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</si>
  <si>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</si>
  <si>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</si>
  <si>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</si>
  <si>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</si>
  <si>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</si>
  <si>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</si>
  <si>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</si>
  <si>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</si>
  <si>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</si>
  <si>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</si>
  <si>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</si>
  <si>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</si>
  <si>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</si>
  <si>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</si>
  <si>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</si>
  <si>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</si>
  <si>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</si>
  <si>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</si>
  <si>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</si>
  <si>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</si>
  <si>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</si>
  <si>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</si>
  <si>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</si>
  <si>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</si>
  <si>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</si>
  <si>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</si>
  <si>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</si>
  <si>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</si>
  <si>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</si>
  <si>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</si>
  <si>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</si>
  <si>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</si>
  <si>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</si>
  <si>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</si>
  <si>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</si>
  <si>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</si>
  <si>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</si>
  <si>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</si>
  <si>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</si>
  <si>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</si>
  <si>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</si>
  <si>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</si>
  <si>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</si>
  <si>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</si>
  <si>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</si>
  <si>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</si>
  <si>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</si>
  <si>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</si>
  <si>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</si>
  <si>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</si>
  <si>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</si>
  <si>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</si>
  <si>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</si>
  <si>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</si>
  <si>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</si>
  <si>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</si>
  <si>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</si>
  <si>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</si>
  <si>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</si>
  <si>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</si>
  <si>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</si>
  <si>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</si>
  <si>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</si>
  <si>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</si>
  <si>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</si>
  <si>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</si>
  <si>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</si>
  <si>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</si>
  <si>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</si>
  <si>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</si>
  <si>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</si>
  <si>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</si>
  <si>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</si>
  <si>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</si>
  <si>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</si>
  <si>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</si>
  <si>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</si>
  <si>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</si>
  <si>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</si>
  <si>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</si>
  <si>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</si>
  <si>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</si>
  <si>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</si>
  <si>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</si>
  <si>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</si>
  <si>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</si>
  <si>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</si>
  <si>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</si>
  <si>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</si>
  <si>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</si>
  <si>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</si>
  <si>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</si>
  <si>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</si>
  <si>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</si>
  <si>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</si>
  <si>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</si>
  <si>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</si>
  <si>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</si>
  <si>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</si>
  <si>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</si>
  <si>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</si>
  <si>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</si>
  <si>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</si>
  <si>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</si>
  <si>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</si>
  <si>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</si>
  <si>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</si>
  <si>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</si>
  <si>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</si>
  <si>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</si>
  <si>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</si>
  <si>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</si>
  <si>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</si>
  <si>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</si>
  <si>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</si>
  <si>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</si>
  <si>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</si>
  <si>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</si>
  <si>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</si>
  <si>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</si>
  <si>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</si>
  <si>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</si>
  <si>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</si>
  <si>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</si>
  <si>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</si>
  <si>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</si>
  <si>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</si>
  <si>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</si>
  <si>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</si>
  <si>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</si>
  <si>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</si>
  <si>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</si>
  <si>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</si>
  <si>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</si>
  <si>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</si>
  <si>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</si>
  <si>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</si>
  <si>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</si>
  <si>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</si>
  <si>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</si>
  <si>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</si>
  <si>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</si>
  <si>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</si>
  <si>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</si>
  <si>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</si>
  <si>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</si>
  <si>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</si>
  <si>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</si>
  <si>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</si>
  <si>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</si>
  <si>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</si>
  <si>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</si>
  <si>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</si>
  <si>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</si>
  <si>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</si>
  <si>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</si>
  <si>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</si>
  <si>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</si>
  <si>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</si>
  <si>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</si>
  <si>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</si>
  <si>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</si>
  <si>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</si>
  <si>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</si>
  <si>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</si>
  <si>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</si>
  <si>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</si>
  <si>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</si>
  <si>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</si>
  <si>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</si>
  <si>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</si>
  <si>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</si>
  <si>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</si>
  <si>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</si>
  <si>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</si>
  <si>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</si>
  <si>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</si>
  <si>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</si>
  <si>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</si>
  <si>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</si>
  <si>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</si>
  <si>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</si>
  <si>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</si>
  <si>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</si>
  <si>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</si>
  <si>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</si>
  <si>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</si>
  <si>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</si>
  <si>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</si>
  <si>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</si>
  <si>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</si>
  <si>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</si>
  <si>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</si>
  <si>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</si>
  <si>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</si>
  <si>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</si>
  <si>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</si>
  <si>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</si>
  <si>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</si>
  <si>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</si>
  <si>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</si>
  <si>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</si>
  <si>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</si>
  <si>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</si>
  <si>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</si>
  <si>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</si>
  <si>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</si>
  <si>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</si>
  <si>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</si>
  <si>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</si>
  <si>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</si>
  <si>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</si>
  <si>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</si>
  <si>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</si>
  <si>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</si>
  <si>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</si>
  <si>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</si>
  <si>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</si>
  <si>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</si>
  <si>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</si>
  <si>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</si>
  <si>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</si>
  <si>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</si>
  <si>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</si>
  <si>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</si>
  <si>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</si>
  <si>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</si>
  <si>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</si>
  <si>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</si>
  <si>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</si>
  <si>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</si>
  <si>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</si>
  <si>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</si>
  <si>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</si>
  <si>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</si>
  <si>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</si>
  <si>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</si>
  <si>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</si>
  <si>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</si>
  <si>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</si>
  <si>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</si>
  <si>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</si>
  <si>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</si>
  <si>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</si>
  <si>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</si>
  <si>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</si>
  <si>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</si>
  <si>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</si>
  <si>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</si>
  <si>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</si>
  <si>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</si>
  <si>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</si>
  <si>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</si>
  <si>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</si>
  <si>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</si>
  <si>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</si>
  <si>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</si>
  <si>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</si>
  <si>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</si>
  <si>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</si>
  <si>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</si>
  <si>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</si>
  <si>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</si>
  <si>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</si>
  <si>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</si>
  <si>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</si>
  <si>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</si>
  <si>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</si>
  <si>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</si>
  <si>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</si>
  <si>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</si>
  <si>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</si>
  <si>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</si>
  <si>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</si>
  <si>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</si>
  <si>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</si>
  <si>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</si>
  <si>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</si>
  <si>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</si>
  <si>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</si>
  <si>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</si>
  <si>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</si>
  <si>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</si>
  <si>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</si>
  <si>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</si>
  <si>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</si>
  <si>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</si>
  <si>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</si>
  <si>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</si>
  <si>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</si>
  <si>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</si>
  <si>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</si>
  <si>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</si>
  <si>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</si>
  <si>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</si>
  <si>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</si>
  <si>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</si>
  <si>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</si>
  <si>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</si>
  <si>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</si>
  <si>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</si>
  <si>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</si>
  <si>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</si>
  <si>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</si>
  <si>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</si>
  <si>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</si>
  <si>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</si>
  <si>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</si>
  <si>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</si>
  <si>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</si>
  <si>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</si>
  <si>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</si>
  <si>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</si>
  <si>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</si>
  <si>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</si>
  <si>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</si>
  <si>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</si>
  <si>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</si>
  <si>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</si>
  <si>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</si>
  <si>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</si>
  <si>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</si>
  <si>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</si>
  <si>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</si>
  <si>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</si>
  <si>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</si>
  <si>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</si>
  <si>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</si>
  <si>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</si>
  <si>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</si>
  <si>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</si>
  <si>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</si>
  <si>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</si>
  <si>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</si>
  <si>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</si>
  <si>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</si>
  <si>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</si>
  <si>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</si>
  <si>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</si>
  <si>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</si>
  <si>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</si>
  <si>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</si>
  <si>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</si>
  <si>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</si>
  <si>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</si>
  <si>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</si>
  <si>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</si>
  <si>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</si>
  <si>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</si>
  <si>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</si>
  <si>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</si>
  <si>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</si>
  <si>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</si>
  <si>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</si>
  <si>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</si>
  <si>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</si>
  <si>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</si>
  <si>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</si>
  <si>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</si>
  <si>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</si>
  <si>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</si>
  <si>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</si>
  <si>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</si>
  <si>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</si>
  <si>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</si>
  <si>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</si>
  <si>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</si>
  <si>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</si>
  <si>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</si>
  <si>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</si>
  <si>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</si>
  <si>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</si>
  <si>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</si>
  <si>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</si>
  <si>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</si>
  <si>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</si>
  <si>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</si>
  <si>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</si>
  <si>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</si>
  <si>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</si>
  <si>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</si>
  <si>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</si>
  <si>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</si>
  <si>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</si>
  <si>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</si>
  <si>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</si>
  <si>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</si>
  <si>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</si>
  <si>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</si>
  <si>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</si>
  <si>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</si>
  <si>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</si>
  <si>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</si>
  <si>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</si>
  <si>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</si>
  <si>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</si>
  <si>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</si>
  <si>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</si>
  <si>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</si>
  <si>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</si>
  <si>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</si>
  <si>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</si>
  <si>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</si>
  <si>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</si>
  <si>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</si>
  <si>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</si>
  <si>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</si>
  <si>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</si>
  <si>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</si>
  <si>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</si>
  <si>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</si>
  <si>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</si>
  <si>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</si>
  <si>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</si>
  <si>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</si>
  <si>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</si>
  <si>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</si>
  <si>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</si>
  <si>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</si>
  <si>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</si>
  <si>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</si>
  <si>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</si>
  <si>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</si>
  <si>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</si>
  <si>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</si>
  <si>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</si>
  <si>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</si>
  <si>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</si>
  <si>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</si>
  <si>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</si>
  <si>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</si>
  <si>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</si>
  <si>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</si>
  <si>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</si>
  <si>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</si>
  <si>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</si>
  <si>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</si>
  <si>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</si>
  <si>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</si>
  <si>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</si>
  <si>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</si>
  <si>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</si>
  <si>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</si>
  <si>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</si>
  <si>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</si>
  <si>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</si>
  <si>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</si>
  <si>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</si>
  <si>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</si>
  <si>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</si>
  <si>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</si>
  <si>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</si>
  <si>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</si>
  <si>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</si>
  <si>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</si>
  <si>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</si>
  <si>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</si>
  <si>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</si>
  <si>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</si>
  <si>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</si>
  <si>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</si>
  <si>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</si>
  <si>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</si>
  <si>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</si>
  <si>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</si>
  <si>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</si>
  <si>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</si>
  <si>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</si>
  <si>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</si>
  <si>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</si>
  <si>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</si>
  <si>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</si>
  <si>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</si>
  <si>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</si>
  <si>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</si>
  <si>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</si>
  <si>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</si>
  <si>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</si>
  <si>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</si>
  <si>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</si>
  <si>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</si>
  <si>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</si>
  <si>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</si>
  <si>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</si>
  <si>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</si>
  <si>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</si>
  <si>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</si>
  <si>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</si>
  <si>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</si>
  <si>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</si>
  <si>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</si>
  <si>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</si>
  <si>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</si>
  <si>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</si>
  <si>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</si>
  <si>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</si>
  <si>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</si>
  <si>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</si>
  <si>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</si>
  <si>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</si>
  <si>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</si>
  <si>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</si>
  <si>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</si>
  <si>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</si>
  <si>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</si>
  <si>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</si>
  <si>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</si>
  <si>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</si>
  <si>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</si>
  <si>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</si>
  <si>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</si>
  <si>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</si>
  <si>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</si>
  <si>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</si>
  <si>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</si>
  <si>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</si>
  <si>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</si>
  <si>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</si>
  <si>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</si>
  <si>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</si>
  <si>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</si>
  <si>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</si>
  <si>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</si>
  <si>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</si>
  <si>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</si>
  <si>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</si>
  <si>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</si>
  <si>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</si>
  <si>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</si>
  <si>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</si>
  <si>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</si>
  <si>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</si>
  <si>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</si>
  <si>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</si>
  <si>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</si>
  <si>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</si>
  <si>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</si>
  <si>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</si>
  <si>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</si>
  <si>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</si>
  <si>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</si>
  <si>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</si>
  <si>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</si>
  <si>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</si>
  <si>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</si>
  <si>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</si>
  <si>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</si>
  <si>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</si>
  <si>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</si>
  <si>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</si>
  <si>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</si>
  <si>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</si>
  <si>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</si>
  <si>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</si>
  <si>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</si>
  <si>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</si>
  <si>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</si>
  <si>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</si>
  <si>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</si>
  <si>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</si>
  <si>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</si>
  <si>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</si>
  <si>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</si>
  <si>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</si>
  <si>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</si>
  <si>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</si>
  <si>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</si>
  <si>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</si>
  <si>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</si>
  <si>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</si>
  <si>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</si>
  <si>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</si>
  <si>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</si>
  <si>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</si>
  <si>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</si>
  <si>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</si>
  <si>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</si>
  <si>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</si>
  <si>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</si>
  <si>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</si>
  <si>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</si>
  <si>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</si>
  <si>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</si>
  <si>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</si>
  <si>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</si>
  <si>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</si>
  <si>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</si>
  <si>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</si>
  <si>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</si>
  <si>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</si>
  <si>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</si>
  <si>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</si>
  <si>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</si>
  <si>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</si>
  <si>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</si>
  <si>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</si>
  <si>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</si>
  <si>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</si>
  <si>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</si>
  <si>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</si>
  <si>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</si>
  <si>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</si>
  <si>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</si>
  <si>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</si>
  <si>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</si>
  <si>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</si>
  <si>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</si>
  <si>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</si>
  <si>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</si>
  <si>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</si>
  <si>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</si>
  <si>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</si>
  <si>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</si>
  <si>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</si>
  <si>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</si>
  <si>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</si>
  <si>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</si>
  <si>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</si>
  <si>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</si>
  <si>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</si>
  <si>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</si>
  <si>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</si>
  <si>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</si>
  <si>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</si>
  <si>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</si>
  <si>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</si>
  <si>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</si>
  <si>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</si>
  <si>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</si>
  <si>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</si>
  <si>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</si>
  <si>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</si>
  <si>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</si>
  <si>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</si>
  <si>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</si>
  <si>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</si>
  <si>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</si>
  <si>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</si>
  <si>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</si>
  <si>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</si>
  <si>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</si>
  <si>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</si>
  <si>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</si>
  <si>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</si>
  <si>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</si>
  <si>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</si>
  <si>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</si>
  <si>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</si>
  <si>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</si>
  <si>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</si>
  <si>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</si>
  <si>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</si>
  <si>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</si>
  <si>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</si>
  <si>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</si>
  <si>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</si>
  <si>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</si>
  <si>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</si>
  <si>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</si>
  <si>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</si>
  <si>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</si>
  <si>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</si>
  <si>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</si>
  <si>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</si>
  <si>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</si>
  <si>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</si>
  <si>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</si>
  <si>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</si>
  <si>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</si>
  <si>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</si>
  <si>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</si>
  <si>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</si>
  <si>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</si>
  <si>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</si>
  <si>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</si>
  <si>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</si>
  <si>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</si>
  <si>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</si>
  <si>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</si>
  <si>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</si>
  <si>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</si>
  <si>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</si>
  <si>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</si>
  <si>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</si>
  <si>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</si>
  <si>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</si>
  <si>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</si>
  <si>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</si>
  <si>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</si>
  <si>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</si>
  <si>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</si>
  <si>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</si>
  <si>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</si>
  <si>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</si>
  <si>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</si>
  <si>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</si>
  <si>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</si>
  <si>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</si>
  <si>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</si>
  <si>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</si>
  <si>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</si>
  <si>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</si>
  <si>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</si>
  <si>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</si>
  <si>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</si>
  <si>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</si>
  <si>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</si>
  <si>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</si>
  <si>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</si>
  <si>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</si>
  <si>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</si>
  <si>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</si>
  <si>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</si>
  <si>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</si>
  <si>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</si>
  <si>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</si>
  <si>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</si>
  <si>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</si>
  <si>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</si>
  <si>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</si>
  <si>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</si>
  <si>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</si>
  <si>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</si>
  <si>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</si>
  <si>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</si>
  <si>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</si>
  <si>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</si>
  <si>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</si>
  <si>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</si>
  <si>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</si>
  <si>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</si>
  <si>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</si>
  <si>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</si>
  <si>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</si>
  <si>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</si>
  <si>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</si>
  <si>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</si>
  <si>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</si>
  <si>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</si>
  <si>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</si>
  <si>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</si>
  <si>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</si>
  <si>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</si>
  <si>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</si>
  <si>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</si>
  <si>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</si>
  <si>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</si>
  <si>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</si>
  <si>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</si>
  <si>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</si>
  <si>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</si>
  <si>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</si>
  <si>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</si>
  <si>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</si>
  <si>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</si>
  <si>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</si>
  <si>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</si>
  <si>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</si>
  <si>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</si>
  <si>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</si>
  <si>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</si>
  <si>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</si>
  <si>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</si>
  <si>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</si>
  <si>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</si>
  <si>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</si>
  <si>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</si>
  <si>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</si>
  <si>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</si>
  <si>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</si>
  <si>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</si>
  <si>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</si>
  <si>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</si>
  <si>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</si>
  <si>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</si>
  <si>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</si>
  <si>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</si>
  <si>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</si>
  <si>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</si>
  <si>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</si>
  <si>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</si>
  <si>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</si>
  <si>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</si>
  <si>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</si>
  <si>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</si>
  <si>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</si>
  <si>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</si>
  <si>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</si>
  <si>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</si>
  <si>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</si>
  <si>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</si>
  <si>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</si>
  <si>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</si>
  <si>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</si>
  <si>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</si>
  <si>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</si>
  <si>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</si>
  <si>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</si>
  <si>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</si>
  <si>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</si>
  <si>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</si>
  <si>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</si>
  <si>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</si>
  <si>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</si>
  <si>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</si>
  <si>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</si>
  <si>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</si>
  <si>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</si>
  <si>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</si>
  <si>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</si>
  <si>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</si>
  <si>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</si>
  <si>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</si>
  <si>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</si>
  <si>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</si>
  <si>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</si>
  <si>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</si>
  <si>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</si>
  <si>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</si>
  <si>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</si>
  <si>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</si>
  <si>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</si>
  <si>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</si>
  <si>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</si>
  <si>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</si>
  <si>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</si>
  <si>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</si>
  <si>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</si>
  <si>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</si>
  <si>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</si>
  <si>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</si>
  <si>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</si>
  <si>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</si>
  <si>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</si>
  <si>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</si>
  <si>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</si>
  <si>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</si>
  <si>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</si>
  <si>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</si>
  <si>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</si>
  <si>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</si>
  <si>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</si>
  <si>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</si>
  <si>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</si>
  <si>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</si>
  <si>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</si>
  <si>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</si>
  <si>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</si>
  <si>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</si>
  <si>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</si>
  <si>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</si>
  <si>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</si>
  <si>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</si>
  <si>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</si>
  <si>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</si>
  <si>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</si>
  <si>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</si>
  <si>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</si>
  <si>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</si>
  <si>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</si>
  <si>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</si>
  <si>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</si>
  <si>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</si>
  <si>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</si>
  <si>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</si>
  <si>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</si>
  <si>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</si>
  <si>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</si>
  <si>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</si>
  <si>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</si>
  <si>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</si>
  <si>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</si>
  <si>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</si>
  <si>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</si>
  <si>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</si>
  <si>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</si>
  <si>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</si>
  <si>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</si>
  <si>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</si>
  <si>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</si>
  <si>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</si>
  <si>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</si>
  <si>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</si>
  <si>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</si>
  <si>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</si>
  <si>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</si>
  <si>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</si>
  <si>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</si>
  <si>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</si>
  <si>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</si>
  <si>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</si>
  <si>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</si>
  <si>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</si>
  <si>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</si>
  <si>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</si>
  <si>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</si>
  <si>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</si>
  <si>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</si>
  <si>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</si>
  <si>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</si>
  <si>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</si>
  <si>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</si>
  <si>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</si>
  <si>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</si>
  <si>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</si>
  <si>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</si>
  <si>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</si>
  <si>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</si>
  <si>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</si>
  <si>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</si>
  <si>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</si>
  <si>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</si>
  <si>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</si>
  <si>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</si>
  <si>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</si>
  <si>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</si>
  <si>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</si>
  <si>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</si>
  <si>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</si>
  <si>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</si>
  <si>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</si>
  <si>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</si>
  <si>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</si>
  <si>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</si>
  <si>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</si>
  <si>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</si>
  <si>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</si>
  <si>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</si>
  <si>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</si>
  <si>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</si>
  <si>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</si>
  <si>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</si>
  <si>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</si>
  <si>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</si>
  <si>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</si>
  <si>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</si>
  <si>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</si>
  <si>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</si>
  <si>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</si>
  <si>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</si>
  <si>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</si>
  <si>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</si>
  <si>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</si>
  <si>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</si>
  <si>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</si>
  <si>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</si>
  <si>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</si>
  <si>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</si>
  <si>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</si>
  <si>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</si>
  <si>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</si>
  <si>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</si>
  <si>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</si>
  <si>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</si>
  <si>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</si>
  <si>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</si>
  <si>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</si>
  <si>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</si>
  <si>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</si>
  <si>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</si>
  <si>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</si>
  <si>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</si>
  <si>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</si>
  <si>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</si>
  <si>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</si>
  <si>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</si>
  <si>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</si>
  <si>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</si>
  <si>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</si>
  <si>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</si>
  <si>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</si>
  <si>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</si>
  <si>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</si>
  <si>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</si>
  <si>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</si>
  <si>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</si>
  <si>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</si>
  <si>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</si>
  <si>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</si>
  <si>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</si>
  <si>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</si>
  <si>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</si>
  <si>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</si>
  <si>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</si>
  <si>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</si>
  <si>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</si>
  <si>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</si>
  <si>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</si>
  <si>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</si>
  <si>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</si>
  <si>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</si>
  <si>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</si>
  <si>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</si>
  <si>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</si>
  <si>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</si>
  <si>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</si>
  <si>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</si>
  <si>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</si>
  <si>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</si>
  <si>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</si>
  <si>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</si>
  <si>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</si>
  <si>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</si>
  <si>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</si>
  <si>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</si>
  <si>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</si>
  <si>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</si>
  <si>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</si>
  <si>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</si>
  <si>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</si>
  <si>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</si>
  <si>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</si>
  <si>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</si>
  <si>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</si>
  <si>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</si>
  <si>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</si>
  <si>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</si>
  <si>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</si>
  <si>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</si>
  <si>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</si>
  <si>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</si>
  <si>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</si>
  <si>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</si>
  <si>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</si>
  <si>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</si>
  <si>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</si>
  <si>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</si>
  <si>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</si>
  <si>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</si>
  <si>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</si>
  <si>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</si>
  <si>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</si>
  <si>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</si>
  <si>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</si>
  <si>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</si>
  <si>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</si>
  <si>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</si>
  <si>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</si>
  <si>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</si>
  <si>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</si>
  <si>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</si>
  <si>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</si>
  <si>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</si>
  <si>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</si>
  <si>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</si>
  <si>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</si>
  <si>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</si>
  <si>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</si>
  <si>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</si>
  <si>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</si>
  <si>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</si>
  <si>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</si>
  <si>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</si>
  <si>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</si>
  <si>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</si>
  <si>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</si>
  <si>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</si>
  <si>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</si>
  <si>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</si>
  <si>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</si>
  <si>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</si>
  <si>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</si>
  <si>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</si>
  <si>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</si>
  <si>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</si>
  <si>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</si>
  <si>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</si>
  <si>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</si>
  <si>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</si>
  <si>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</si>
  <si>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</si>
  <si>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</si>
  <si>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</si>
  <si>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</si>
  <si>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</si>
  <si>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</si>
  <si>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</si>
  <si>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</si>
  <si>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</si>
  <si>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</si>
  <si>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</si>
  <si>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</si>
  <si>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</si>
  <si>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</si>
  <si>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</si>
  <si>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</si>
  <si>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</si>
  <si>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</si>
  <si>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</si>
  <si>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</si>
  <si>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</si>
  <si>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</si>
  <si>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</si>
  <si>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</si>
  <si>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</si>
  <si>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</si>
  <si>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</si>
  <si>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</si>
  <si>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</si>
  <si>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</si>
  <si>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</si>
  <si>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</si>
  <si>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</si>
  <si>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</si>
  <si>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</si>
  <si>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</si>
  <si>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</si>
  <si>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</si>
  <si>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</si>
  <si>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</si>
  <si>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</si>
  <si>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</si>
  <si>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</si>
  <si>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</si>
  <si>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</si>
  <si>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</si>
  <si>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</si>
  <si>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</si>
  <si>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</si>
  <si>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</si>
  <si>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</si>
  <si>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</si>
  <si>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</si>
  <si>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</si>
  <si>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</si>
  <si>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</si>
  <si>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</si>
  <si>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</si>
  <si>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</si>
  <si>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</si>
  <si>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</si>
  <si>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</si>
  <si>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</si>
  <si>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</si>
  <si>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</si>
  <si>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</si>
  <si>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</si>
  <si>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</si>
  <si>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</si>
  <si>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</si>
  <si>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</si>
  <si>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</si>
  <si>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</si>
  <si>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</si>
  <si>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</si>
  <si>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</si>
  <si>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</si>
  <si>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</si>
  <si>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</si>
  <si>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</si>
  <si>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</si>
  <si>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</si>
  <si>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</si>
  <si>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</si>
  <si>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</si>
  <si>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</si>
  <si>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</si>
  <si>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</si>
  <si>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</si>
  <si>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</si>
  <si>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</si>
  <si>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</si>
  <si>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</si>
  <si>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</si>
  <si>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</si>
  <si>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</si>
  <si>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</si>
  <si>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</si>
  <si>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</si>
  <si>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</si>
  <si>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</si>
  <si>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</si>
  <si>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</si>
  <si>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</si>
  <si>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</si>
  <si>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</si>
  <si>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</si>
  <si>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</si>
  <si>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</si>
  <si>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</si>
  <si>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</si>
  <si>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</si>
  <si>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</si>
  <si>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</si>
  <si>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</si>
  <si>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</si>
  <si>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</si>
  <si>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</si>
  <si>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</si>
  <si>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</si>
  <si>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</si>
  <si>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</si>
  <si>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</si>
  <si>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</si>
  <si>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</si>
  <si>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</si>
  <si>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</si>
  <si>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</si>
  <si>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</si>
  <si>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</si>
  <si>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</si>
  <si>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</si>
  <si>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</si>
  <si>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</si>
  <si>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</si>
  <si>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</si>
  <si>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</si>
  <si>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</si>
  <si>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</si>
  <si>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</si>
  <si>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</si>
  <si>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</si>
  <si>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</si>
  <si>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</si>
  <si>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</si>
  <si>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</si>
  <si>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</si>
  <si>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</si>
  <si>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</si>
  <si>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</si>
  <si>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</si>
  <si>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</si>
  <si>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</si>
  <si>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</si>
  <si>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</si>
  <si>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</si>
  <si>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</si>
  <si>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</si>
  <si>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</si>
  <si>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</si>
  <si>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</si>
  <si>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</si>
  <si>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</si>
  <si>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</si>
  <si>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</si>
  <si>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</si>
  <si>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</si>
  <si>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</si>
  <si>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</si>
  <si>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</si>
  <si>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</si>
  <si>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</si>
  <si>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</si>
  <si>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</si>
  <si>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</si>
  <si>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</si>
  <si>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</si>
  <si>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</si>
  <si>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</si>
  <si>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</si>
  <si>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</si>
  <si>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</si>
  <si>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</si>
  <si>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</si>
  <si>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</si>
  <si>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</si>
  <si>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</si>
  <si>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</si>
  <si>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</si>
  <si>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</si>
  <si>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</si>
  <si>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</si>
  <si>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</si>
  <si>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</si>
  <si>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</si>
  <si>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</si>
  <si>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</si>
  <si>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</si>
  <si>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</si>
  <si>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</si>
  <si>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</si>
  <si>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</si>
  <si>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</si>
  <si>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</si>
  <si>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</si>
  <si>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</si>
  <si>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</si>
  <si>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</si>
  <si>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</si>
  <si>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</si>
  <si>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</si>
  <si>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</si>
  <si>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</si>
  <si>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</si>
  <si>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</si>
  <si>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</si>
  <si>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</si>
  <si>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</si>
  <si>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</si>
  <si>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</si>
  <si>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</si>
  <si>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</si>
  <si>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</si>
  <si>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</si>
  <si>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</si>
  <si>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</si>
  <si>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</si>
  <si>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</si>
  <si>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</si>
  <si>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</si>
  <si>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</si>
  <si>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</si>
  <si>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</si>
  <si>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</si>
  <si>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</si>
  <si>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</si>
  <si>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</si>
  <si>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</si>
  <si>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</si>
  <si>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</si>
  <si>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</si>
  <si>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</si>
  <si>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</si>
  <si>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</si>
  <si>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</si>
  <si>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</si>
  <si>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</si>
  <si>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</si>
  <si>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</si>
  <si>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</si>
  <si>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</si>
  <si>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</si>
  <si>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</si>
  <si>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</si>
  <si>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</si>
  <si>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</si>
  <si>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</si>
  <si>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</si>
  <si>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</si>
  <si>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</si>
  <si>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</si>
  <si>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</si>
  <si>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</si>
  <si>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</si>
  <si>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</si>
  <si>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</si>
  <si>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</si>
  <si>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</si>
  <si>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</si>
  <si>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</si>
  <si>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</si>
  <si>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</si>
  <si>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</si>
  <si>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</si>
  <si>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</si>
  <si>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</si>
  <si>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</si>
  <si>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</si>
  <si>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</si>
  <si>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</si>
  <si>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</si>
  <si>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</si>
  <si>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</si>
  <si>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</si>
  <si>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</si>
  <si>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</si>
  <si>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</si>
  <si>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</si>
  <si>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</si>
  <si>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</si>
  <si>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</si>
  <si>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</si>
  <si>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</si>
  <si>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</si>
  <si>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</si>
  <si>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</si>
  <si>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</si>
  <si>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</si>
  <si>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</si>
  <si>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</si>
  <si>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</si>
  <si>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</si>
  <si>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</si>
  <si>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</si>
  <si>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</si>
  <si>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</si>
  <si>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</si>
  <si>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</si>
  <si>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</si>
  <si>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</si>
  <si>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</si>
  <si>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</si>
  <si>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</si>
  <si>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</si>
  <si>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</si>
  <si>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</si>
  <si>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</si>
  <si>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</si>
  <si>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</si>
  <si>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</si>
  <si>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</si>
  <si>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</si>
  <si>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</si>
  <si>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</si>
  <si>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</si>
  <si>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</si>
  <si>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</si>
  <si>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</si>
  <si>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</si>
  <si>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</si>
  <si>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</si>
  <si>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</si>
  <si>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</si>
  <si>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</si>
  <si>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</si>
  <si>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</si>
  <si>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</si>
  <si>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</si>
  <si>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</si>
  <si>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</si>
  <si>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</si>
  <si>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</si>
  <si>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</si>
  <si>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</si>
  <si>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</si>
  <si>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</si>
  <si>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</si>
  <si>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</si>
  <si>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</si>
  <si>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</si>
  <si>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</si>
  <si>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</si>
  <si>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</si>
  <si>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</si>
  <si>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</si>
  <si>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</si>
  <si>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</si>
  <si>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</si>
  <si>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</si>
  <si>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</si>
  <si>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</si>
  <si>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</si>
  <si>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</si>
  <si>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</si>
  <si>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</si>
  <si>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</si>
  <si>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</si>
  <si>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</si>
  <si>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</si>
  <si>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</si>
  <si>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</si>
  <si>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</si>
  <si>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</si>
  <si>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</si>
  <si>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</si>
  <si>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</si>
  <si>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</si>
  <si>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</si>
  <si>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</si>
  <si>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</si>
  <si>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</si>
  <si>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</si>
  <si>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</si>
  <si>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</si>
  <si>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</si>
  <si>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</si>
  <si>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</si>
  <si>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</si>
  <si>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</si>
  <si>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</si>
  <si>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</si>
  <si>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</si>
  <si>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</si>
  <si>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</si>
  <si>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</si>
  <si>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</si>
  <si>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</si>
  <si>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</si>
  <si>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</si>
  <si>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</si>
  <si>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</si>
  <si>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</si>
  <si>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</si>
  <si>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</si>
  <si>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</si>
  <si>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</si>
  <si>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</si>
  <si>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</si>
  <si>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</si>
  <si>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</si>
  <si>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</si>
  <si>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</si>
  <si>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</si>
  <si>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</si>
  <si>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</si>
  <si>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</si>
  <si>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</si>
  <si>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</si>
  <si>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</si>
  <si>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</si>
  <si>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</si>
  <si>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</si>
  <si>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</si>
  <si>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</si>
  <si>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</si>
  <si>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</si>
  <si>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</si>
  <si>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</si>
  <si>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</si>
  <si>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</si>
  <si>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</si>
  <si>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</si>
  <si>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</si>
  <si>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</si>
  <si>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</si>
  <si>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</si>
  <si>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</si>
  <si>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</si>
  <si>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</si>
  <si>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</si>
  <si>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</si>
  <si>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</si>
  <si>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</si>
  <si>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</si>
  <si>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</si>
  <si>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</si>
  <si>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</si>
  <si>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</si>
  <si>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</si>
  <si>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</si>
  <si>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</si>
  <si>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</si>
  <si>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</si>
  <si>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</si>
  <si>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</si>
  <si>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</si>
  <si>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</si>
  <si>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</si>
  <si>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</si>
  <si>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</si>
  <si>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</si>
  <si>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</si>
  <si>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</si>
  <si>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</si>
  <si>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</si>
  <si>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</si>
  <si>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</si>
  <si>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</si>
  <si>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</si>
  <si>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</si>
  <si>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</si>
  <si>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</si>
  <si>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</si>
  <si>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</si>
  <si>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</si>
  <si>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</si>
  <si>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</si>
  <si>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</si>
  <si>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</si>
  <si>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</si>
  <si>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</si>
  <si>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</si>
  <si>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</si>
  <si>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</si>
  <si>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</si>
  <si>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</si>
  <si>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</si>
  <si>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</si>
  <si>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</si>
  <si>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</si>
  <si>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</si>
  <si>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</si>
  <si>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</si>
  <si>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</si>
  <si>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</si>
  <si>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</si>
  <si>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</si>
  <si>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</si>
  <si>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</si>
  <si>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</si>
  <si>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</si>
  <si>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</si>
  <si>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</si>
  <si>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</si>
  <si>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</si>
  <si>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</si>
  <si>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</si>
  <si>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</si>
  <si>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</si>
  <si>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</si>
  <si>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</si>
  <si>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</si>
  <si>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</si>
  <si>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</si>
  <si>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</si>
  <si>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</si>
  <si>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</si>
  <si>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</si>
  <si>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</si>
  <si>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</si>
  <si>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</si>
  <si>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</si>
  <si>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</si>
  <si>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</si>
  <si>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</si>
  <si>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</si>
  <si>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</si>
  <si>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</si>
  <si>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</si>
  <si>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</si>
  <si>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</si>
  <si>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</si>
  <si>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</si>
  <si>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</si>
  <si>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</si>
  <si>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</si>
  <si>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</si>
  <si>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</si>
  <si>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</si>
  <si>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</si>
  <si>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</si>
  <si>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</si>
  <si>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</si>
  <si>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</si>
  <si>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</si>
  <si>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</si>
  <si>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</si>
  <si>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</si>
  <si>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</si>
  <si>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</si>
  <si>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</si>
  <si>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</si>
  <si>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</si>
  <si>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</si>
  <si>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</si>
  <si>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</si>
  <si>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</si>
  <si>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</si>
  <si>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</si>
  <si>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</si>
  <si>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</si>
  <si>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</si>
  <si>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</si>
  <si>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</si>
  <si>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</si>
  <si>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</si>
  <si>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</si>
  <si>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</si>
  <si>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</si>
  <si>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</si>
  <si>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</si>
  <si>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</si>
  <si>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</si>
  <si>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</si>
  <si>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</si>
  <si>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</si>
  <si>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</si>
  <si>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</si>
  <si>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</si>
  <si>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</si>
  <si>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</si>
  <si>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</si>
  <si>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</si>
  <si>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</si>
  <si>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</si>
  <si>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</si>
  <si>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</si>
  <si>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</si>
  <si>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</si>
  <si>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</si>
  <si>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</si>
  <si>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</si>
  <si>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</si>
  <si>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</si>
  <si>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</si>
  <si>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</si>
  <si>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</si>
  <si>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</si>
  <si>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</si>
  <si>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</si>
  <si>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</si>
  <si>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</si>
  <si>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</si>
  <si>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</si>
  <si>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</si>
  <si>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</si>
  <si>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</si>
  <si>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</si>
  <si>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</si>
  <si>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</si>
  <si>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</si>
  <si>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</si>
  <si>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</si>
  <si>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</si>
  <si>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</si>
  <si>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</si>
  <si>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</si>
  <si>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</si>
  <si>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</si>
  <si>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</si>
  <si>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</si>
  <si>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</si>
  <si>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</si>
  <si>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</si>
  <si>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</si>
  <si>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</si>
  <si>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</si>
  <si>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</si>
  <si>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</si>
  <si>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</si>
  <si>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</si>
  <si>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</si>
  <si>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</si>
  <si>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</si>
  <si>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</si>
  <si>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</si>
  <si>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</si>
  <si>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</si>
  <si>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</si>
  <si>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</si>
  <si>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</si>
  <si>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</si>
  <si>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</si>
  <si>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</si>
  <si>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</si>
  <si>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</si>
  <si>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</si>
  <si>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</si>
  <si>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</si>
  <si>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</si>
  <si>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</si>
  <si>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</si>
  <si>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</si>
  <si>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</si>
  <si>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</si>
  <si>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</si>
  <si>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</si>
  <si>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</si>
  <si>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</si>
  <si>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</si>
  <si>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</si>
  <si>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</si>
  <si>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</si>
  <si>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</si>
  <si>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</si>
  <si>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</si>
  <si>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</si>
  <si>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</si>
  <si>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</si>
  <si>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</si>
  <si>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</si>
  <si>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</si>
  <si>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</si>
  <si>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</si>
  <si>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</si>
  <si>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</si>
  <si>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</si>
  <si>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</si>
  <si>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</si>
  <si>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</si>
  <si>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</si>
  <si>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</si>
  <si>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</si>
  <si>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</si>
  <si>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</si>
  <si>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</si>
  <si>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</si>
  <si>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</si>
  <si>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</si>
  <si>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</si>
  <si>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</si>
  <si>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</si>
  <si>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</si>
  <si>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</si>
  <si>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</si>
  <si>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</si>
  <si>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</si>
  <si>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</si>
  <si>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</si>
  <si>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</si>
  <si>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</si>
  <si>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</si>
  <si>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</si>
  <si>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</si>
  <si>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</si>
  <si>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</si>
  <si>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</si>
  <si>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</si>
  <si>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</si>
  <si>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</si>
  <si>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</si>
  <si>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</si>
  <si>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</si>
  <si>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</si>
  <si>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</si>
  <si>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</si>
  <si>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</si>
  <si>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</si>
  <si>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</si>
  <si>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</si>
  <si>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</si>
  <si>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</si>
  <si>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</si>
  <si>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</si>
  <si>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</si>
  <si>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</si>
  <si>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</si>
  <si>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</si>
  <si>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</si>
  <si>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</si>
  <si>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</si>
  <si>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</si>
  <si>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</si>
  <si>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</si>
  <si>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</si>
  <si>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</si>
  <si>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</si>
  <si>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</si>
  <si>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</si>
  <si>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</si>
  <si>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</si>
  <si>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</si>
  <si>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</si>
  <si>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</si>
  <si>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</si>
  <si>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</si>
  <si>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</si>
  <si>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</si>
  <si>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</si>
  <si>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</si>
  <si>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</si>
  <si>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</si>
  <si>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</si>
  <si>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</si>
  <si>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</si>
  <si>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</si>
  <si>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</si>
  <si>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</si>
  <si>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</si>
  <si>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</si>
  <si>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</si>
  <si>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</si>
  <si>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</si>
  <si>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</si>
  <si>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</si>
  <si>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</si>
  <si>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</si>
  <si>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</si>
  <si>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</si>
  <si>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</si>
  <si>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</si>
  <si>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</si>
  <si>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</si>
  <si>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</si>
  <si>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</si>
  <si>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</si>
  <si>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</si>
  <si>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</si>
  <si>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</si>
  <si>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</si>
  <si>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</si>
  <si>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</si>
  <si>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</si>
  <si>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</si>
  <si>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</si>
  <si>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</si>
  <si>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</si>
  <si>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</si>
  <si>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</si>
  <si>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</si>
  <si>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</si>
  <si>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</si>
  <si>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</si>
  <si>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</si>
  <si>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</si>
  <si>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</si>
  <si>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</si>
  <si>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</si>
  <si>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</si>
  <si>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</si>
  <si>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</si>
  <si>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</si>
  <si>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</si>
  <si>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</si>
  <si>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</si>
  <si>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</si>
  <si>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</si>
  <si>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</si>
  <si>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</si>
  <si>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</si>
  <si>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</si>
  <si>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</si>
  <si>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</si>
  <si>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</si>
  <si>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</si>
  <si>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</si>
  <si>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</si>
  <si>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</si>
  <si>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</si>
  <si>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</si>
  <si>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</si>
  <si>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</si>
  <si>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</si>
  <si>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</si>
  <si>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</si>
  <si>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</si>
  <si>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</si>
  <si>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</si>
  <si>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</si>
  <si>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</si>
  <si>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</si>
  <si>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</si>
  <si>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</si>
  <si>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</si>
  <si>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</si>
  <si>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</si>
  <si>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</si>
  <si>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</si>
  <si>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</si>
  <si>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</si>
  <si>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</si>
  <si>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</si>
  <si>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</si>
  <si>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</si>
  <si>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</si>
  <si>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</si>
  <si>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</si>
  <si>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</si>
  <si>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</si>
  <si>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</si>
  <si>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</si>
  <si>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</si>
  <si>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</si>
  <si>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</si>
  <si>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</si>
  <si>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</si>
  <si>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</si>
  <si>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</si>
  <si>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</si>
  <si>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</si>
  <si>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</si>
  <si>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</si>
  <si>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</si>
  <si>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</si>
  <si>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</si>
  <si>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</si>
  <si>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</si>
  <si>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</si>
  <si>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</si>
  <si>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</si>
  <si>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</si>
  <si>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</si>
  <si>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</si>
  <si>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</si>
  <si>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</si>
  <si>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</si>
  <si>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</si>
  <si>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</si>
  <si>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</si>
  <si>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</si>
  <si>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</si>
  <si>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</si>
  <si>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</si>
  <si>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</si>
  <si>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</si>
  <si>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</si>
  <si>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</si>
  <si>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</si>
  <si>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</si>
  <si>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</si>
  <si>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</si>
  <si>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</si>
  <si>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</si>
  <si>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</si>
  <si>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</si>
  <si>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</si>
  <si>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</si>
  <si>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</si>
  <si>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</si>
  <si>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</si>
  <si>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</si>
  <si>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</si>
  <si>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</si>
  <si>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</si>
  <si>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</si>
  <si>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</si>
  <si>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</si>
  <si>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</si>
  <si>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</si>
  <si>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</si>
  <si>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</si>
  <si>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</si>
  <si>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</si>
  <si>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</si>
  <si>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</si>
  <si>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</si>
  <si>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</si>
  <si>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</si>
  <si>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</si>
  <si>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</si>
  <si>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</si>
  <si>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</si>
  <si>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</si>
  <si>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</si>
  <si>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</si>
  <si>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</si>
  <si>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</si>
  <si>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</si>
  <si>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</si>
  <si>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</si>
  <si>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</si>
  <si>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</si>
  <si>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</si>
  <si>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</si>
  <si>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</si>
  <si>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</si>
  <si>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</si>
  <si>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</si>
  <si>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</si>
  <si>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</si>
  <si>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</si>
  <si>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</si>
  <si>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</si>
  <si>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</si>
  <si>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</si>
  <si>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</si>
  <si>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</si>
  <si>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</si>
  <si>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</si>
  <si>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</si>
  <si>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</si>
  <si>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</si>
  <si>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</si>
  <si>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</si>
  <si>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</si>
  <si>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</si>
  <si>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</si>
  <si>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</si>
  <si>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</si>
  <si>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</si>
  <si>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</si>
  <si>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</si>
  <si>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</si>
  <si>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</si>
  <si>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</si>
  <si>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</si>
  <si>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</si>
  <si>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</si>
  <si>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</si>
  <si>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</si>
  <si>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</si>
  <si>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</si>
  <si>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</si>
  <si>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</si>
  <si>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</si>
  <si>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</si>
  <si>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</si>
  <si>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</si>
  <si>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</si>
  <si>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</si>
  <si>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</si>
  <si>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</si>
  <si>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</si>
  <si>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</si>
  <si>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</si>
  <si>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</si>
  <si>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</si>
  <si>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</si>
  <si>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</si>
  <si>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</si>
  <si>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</si>
  <si>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</si>
  <si>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</si>
  <si>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</si>
  <si>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</si>
  <si>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</si>
  <si>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</si>
  <si>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</si>
  <si>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</si>
  <si>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</si>
  <si>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</si>
  <si>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</si>
  <si>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</si>
  <si>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</si>
  <si>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</si>
  <si>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</si>
  <si>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</si>
  <si>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</si>
  <si>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</si>
  <si>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</si>
  <si>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</si>
  <si>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</si>
  <si>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</si>
  <si>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</si>
  <si>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</si>
  <si>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</si>
  <si>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</si>
  <si>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</si>
  <si>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</si>
  <si>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</si>
  <si>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</si>
  <si>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</si>
  <si>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</si>
  <si>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</si>
  <si>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</si>
  <si>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</si>
  <si>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</si>
  <si>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</si>
  <si>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</si>
  <si>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</si>
  <si>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</si>
  <si>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</si>
  <si>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</si>
  <si>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</si>
  <si>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</si>
  <si>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</si>
  <si>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</si>
  <si>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</si>
  <si>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</si>
  <si>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</si>
  <si>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</si>
  <si>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</si>
  <si>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</si>
  <si>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</si>
  <si>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</si>
  <si>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</si>
  <si>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</si>
  <si>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</si>
  <si>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</si>
  <si>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</si>
  <si>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</si>
  <si>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</si>
  <si>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</si>
  <si>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</si>
  <si>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</si>
  <si>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</si>
  <si>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</si>
  <si>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</si>
  <si>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</si>
  <si>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</si>
  <si>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</si>
  <si>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</si>
  <si>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</si>
  <si>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</si>
  <si>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</si>
  <si>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</si>
  <si>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</si>
  <si>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</si>
  <si>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</si>
  <si>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</si>
  <si>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</si>
  <si>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</si>
  <si>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</si>
  <si>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</si>
  <si>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</si>
  <si>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</si>
  <si>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</si>
  <si>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</si>
  <si>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</si>
  <si>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</si>
  <si>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</si>
  <si>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</si>
  <si>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</si>
  <si>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</si>
  <si>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</si>
  <si>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</si>
  <si>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</si>
  <si>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</si>
  <si>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</si>
  <si>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</si>
  <si>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</si>
  <si>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</si>
  <si>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</si>
  <si>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</si>
  <si>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</si>
  <si>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</si>
  <si>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</si>
  <si>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</si>
  <si>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</si>
  <si>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</si>
  <si>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</si>
  <si>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</si>
  <si>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</si>
  <si>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</si>
  <si>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</si>
  <si>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</si>
  <si>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</si>
  <si>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</si>
  <si>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</si>
  <si>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</si>
  <si>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</si>
  <si>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</si>
  <si>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</si>
  <si>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</si>
  <si>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</si>
  <si>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</si>
  <si>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</si>
  <si>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</si>
  <si>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</si>
  <si>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</si>
  <si>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</si>
  <si>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</si>
  <si>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</si>
  <si>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</si>
  <si>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</si>
  <si>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</si>
  <si>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</si>
  <si>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</si>
  <si>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</si>
  <si>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</si>
  <si>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</si>
  <si>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</si>
  <si>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</si>
  <si>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</si>
  <si>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</si>
  <si>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</si>
  <si>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</si>
  <si>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</si>
  <si>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</si>
  <si>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</si>
  <si>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</si>
  <si>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</si>
  <si>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</si>
  <si>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</si>
  <si>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</si>
  <si>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</si>
  <si>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</si>
  <si>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</si>
  <si>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</si>
  <si>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</si>
  <si>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</si>
  <si>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</si>
  <si>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</si>
  <si>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</si>
  <si>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</si>
  <si>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</si>
  <si>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</si>
  <si>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</si>
  <si>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</si>
  <si>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</si>
  <si>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</si>
  <si>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</si>
  <si>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</si>
  <si>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</si>
  <si>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</si>
  <si>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</si>
  <si>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</si>
  <si>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</si>
  <si>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</si>
  <si>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</si>
  <si>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</si>
  <si>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</si>
  <si>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</si>
  <si>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</si>
  <si>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</si>
  <si>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</si>
  <si>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</si>
  <si>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</si>
  <si>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</si>
  <si>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</si>
  <si>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</si>
  <si>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</si>
  <si>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</si>
  <si>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</si>
  <si>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</si>
  <si>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</si>
  <si>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</si>
  <si>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</si>
  <si>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</si>
  <si>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</si>
  <si>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</si>
  <si>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</si>
  <si>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</si>
  <si>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</si>
  <si>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</si>
  <si>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</si>
  <si>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</si>
  <si>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</si>
  <si>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</si>
  <si>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</si>
  <si>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</si>
  <si>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</si>
  <si>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</si>
  <si>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</si>
  <si>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</si>
  <si>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</si>
  <si>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</si>
  <si>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</si>
  <si>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</si>
  <si>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</si>
  <si>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</si>
  <si>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</si>
  <si>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</si>
  <si>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</si>
  <si>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</si>
  <si>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</si>
  <si>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</si>
  <si>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</si>
  <si>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</si>
  <si>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</si>
  <si>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</si>
  <si>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</si>
  <si>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</si>
  <si>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</si>
  <si>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</si>
  <si>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</si>
  <si>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</si>
  <si>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</si>
  <si>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</si>
  <si>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</si>
  <si>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</si>
  <si>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</si>
  <si>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</si>
  <si>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</si>
  <si>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</si>
  <si>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</si>
  <si>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</si>
  <si>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</si>
  <si>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</si>
  <si>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</si>
  <si>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</si>
  <si>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</si>
  <si>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</si>
  <si>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</si>
  <si>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</si>
  <si>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</si>
  <si>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</si>
  <si>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</si>
  <si>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</si>
  <si>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</si>
  <si>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</si>
  <si>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</si>
  <si>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</si>
  <si>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</si>
  <si>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</si>
  <si>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</si>
  <si>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</si>
  <si>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</si>
  <si>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</si>
  <si>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</si>
  <si>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</si>
  <si>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</si>
  <si>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</si>
  <si>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</si>
  <si>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</si>
  <si>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</si>
  <si>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</si>
  <si>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</si>
  <si>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</si>
  <si>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</si>
  <si>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</si>
  <si>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</si>
  <si>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</si>
  <si>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</si>
  <si>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</si>
  <si>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</si>
  <si>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</si>
  <si>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</si>
  <si>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</si>
  <si>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</si>
  <si>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</si>
  <si>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</si>
  <si>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</si>
  <si>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</si>
  <si>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</si>
  <si>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</si>
  <si>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</si>
  <si>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</si>
  <si>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</si>
  <si>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</si>
  <si>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</si>
  <si>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</si>
  <si>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</si>
  <si>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</si>
  <si>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</si>
  <si>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</si>
  <si>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</si>
  <si>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</si>
  <si>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</si>
  <si>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</si>
  <si>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</si>
  <si>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</si>
  <si>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</si>
  <si>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</si>
  <si>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</si>
  <si>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</si>
  <si>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</si>
  <si>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</si>
  <si>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</si>
  <si>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</si>
  <si>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</si>
  <si>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</si>
  <si>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</si>
  <si>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</si>
  <si>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</si>
  <si>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</si>
  <si>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</si>
  <si>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</si>
  <si>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</si>
  <si>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</si>
  <si>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</si>
  <si>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</si>
  <si>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</si>
  <si>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</si>
  <si>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</si>
  <si>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</si>
  <si>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</si>
  <si>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</si>
  <si>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</si>
  <si>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</si>
  <si>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</si>
  <si>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</si>
  <si>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</si>
  <si>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</si>
  <si>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</si>
  <si>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</si>
  <si>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</si>
  <si>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</si>
  <si>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</si>
  <si>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</si>
  <si>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</si>
  <si>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</si>
  <si>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</si>
  <si>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</si>
  <si>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</si>
  <si>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</si>
  <si>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</si>
  <si>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</si>
  <si>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</si>
  <si>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</si>
  <si>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</si>
  <si>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</si>
  <si>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</si>
  <si>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</si>
  <si>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</si>
  <si>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</si>
  <si>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</si>
  <si>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</si>
  <si>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</si>
  <si>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</si>
  <si>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</si>
  <si>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</si>
  <si>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</si>
  <si>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</si>
  <si>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</si>
  <si>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</si>
  <si>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</si>
  <si>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</si>
  <si>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</si>
  <si>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</si>
  <si>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</si>
  <si>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</si>
  <si>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</si>
  <si>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</si>
  <si>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</si>
  <si>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</si>
  <si>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</si>
  <si>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</si>
  <si>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</si>
  <si>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</si>
  <si>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</si>
  <si>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</si>
  <si>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</si>
  <si>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</si>
  <si>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</si>
  <si>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</si>
  <si>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</si>
  <si>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</si>
  <si>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</si>
  <si>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</si>
  <si>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</si>
  <si>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</si>
  <si>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</si>
  <si>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</si>
  <si>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</si>
  <si>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</si>
  <si>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</si>
  <si>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</si>
  <si>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</si>
  <si>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</si>
  <si>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</si>
  <si>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</si>
  <si>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</si>
  <si>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</si>
  <si>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</si>
  <si>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</si>
  <si>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</si>
  <si>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</si>
  <si>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</si>
  <si>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</si>
  <si>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</si>
  <si>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</si>
  <si>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</si>
  <si>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</si>
  <si>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</si>
  <si>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</si>
  <si>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</si>
  <si>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</si>
  <si>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</si>
  <si>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</si>
  <si>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</si>
  <si>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</si>
  <si>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</si>
  <si>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</si>
  <si>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</si>
  <si>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</si>
  <si>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</si>
  <si>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</si>
  <si>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</si>
  <si>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</si>
  <si>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</si>
  <si>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</si>
  <si>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</si>
  <si>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</si>
  <si>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</si>
  <si>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</si>
  <si>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</si>
  <si>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</si>
  <si>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</si>
  <si>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</si>
  <si>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</si>
  <si>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</si>
  <si>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</si>
  <si>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</si>
  <si>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</si>
  <si>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</si>
  <si>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</si>
  <si>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</si>
  <si>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</si>
  <si>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</si>
  <si>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</si>
  <si>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</si>
  <si>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</si>
  <si>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</si>
  <si>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</si>
  <si>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</si>
  <si>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</si>
  <si>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</si>
  <si>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</si>
  <si>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</si>
  <si>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</si>
  <si>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</si>
  <si>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</si>
  <si>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</si>
  <si>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</si>
  <si>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</si>
  <si>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</si>
  <si>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</si>
  <si>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</si>
  <si>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</si>
  <si>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</si>
  <si>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</si>
  <si>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</si>
  <si>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</si>
  <si>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</si>
  <si>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</si>
  <si>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</si>
  <si>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</si>
  <si>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</si>
  <si>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</si>
  <si>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</si>
  <si>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</si>
  <si>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</si>
  <si>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</si>
  <si>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</si>
  <si>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</si>
  <si>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</si>
  <si>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</si>
  <si>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</si>
  <si>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</si>
  <si>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</si>
  <si>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</si>
  <si>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</si>
  <si>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</si>
  <si>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</si>
  <si>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</si>
  <si>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</si>
  <si>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</si>
  <si>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</si>
  <si>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</si>
  <si>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</si>
  <si>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</si>
  <si>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</si>
  <si>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</si>
  <si>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</si>
  <si>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</si>
  <si>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</si>
  <si>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</si>
  <si>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</si>
  <si>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</si>
  <si>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</si>
  <si>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</si>
  <si>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</si>
  <si>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</si>
  <si>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</si>
  <si>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</si>
  <si>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</si>
  <si>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</si>
  <si>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</si>
  <si>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</si>
  <si>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</si>
  <si>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</si>
  <si>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</si>
  <si>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</si>
  <si>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</si>
  <si>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</si>
  <si>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</si>
  <si>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</si>
  <si>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</si>
  <si>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</si>
  <si>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</si>
  <si>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</si>
  <si>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</si>
  <si>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</si>
  <si>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</si>
  <si>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</si>
  <si>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</si>
  <si>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</si>
  <si>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</si>
  <si>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</si>
  <si>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</si>
  <si>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</si>
  <si>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</si>
  <si>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</si>
  <si>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</si>
  <si>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</si>
  <si>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</si>
  <si>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</si>
  <si>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</si>
  <si>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</si>
  <si>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</si>
  <si>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</si>
  <si>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</si>
  <si>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</si>
  <si>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</si>
  <si>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</si>
  <si>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</si>
  <si>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</si>
  <si>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</si>
  <si>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</si>
  <si>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</si>
  <si>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</si>
  <si>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</si>
  <si>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</si>
  <si>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</si>
  <si>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</si>
  <si>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</si>
  <si>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</si>
  <si>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</si>
  <si>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</si>
  <si>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</si>
  <si>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</si>
  <si>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</si>
  <si>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</si>
  <si>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</si>
  <si>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</si>
  <si>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</si>
  <si>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</si>
  <si>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</si>
  <si>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</si>
  <si>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</si>
  <si>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</si>
  <si>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</si>
  <si>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</si>
  <si>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</si>
  <si>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</si>
  <si>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</si>
  <si>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</si>
  <si>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</si>
  <si>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</si>
  <si>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</si>
  <si>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</si>
  <si>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</si>
  <si>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</si>
  <si>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</si>
  <si>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</si>
  <si>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</si>
  <si>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</si>
  <si>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</si>
  <si>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</si>
  <si>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</si>
  <si>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</si>
  <si>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</si>
  <si>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</si>
  <si>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</si>
  <si>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</si>
  <si>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</si>
  <si>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</si>
  <si>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</si>
  <si>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</si>
  <si>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</si>
  <si>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</si>
  <si>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</si>
  <si>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</si>
  <si>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</si>
  <si>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</si>
  <si>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</si>
  <si>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</si>
  <si>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</si>
  <si>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</si>
  <si>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</si>
  <si>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</si>
  <si>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</si>
  <si>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</si>
  <si>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</si>
  <si>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</si>
  <si>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</si>
  <si>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</si>
  <si>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</si>
  <si>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</si>
  <si>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</si>
  <si>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</si>
  <si>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</si>
  <si>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</si>
  <si>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</si>
  <si>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</si>
  <si>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</si>
  <si>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</si>
  <si>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</si>
  <si>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</si>
  <si>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</si>
  <si>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</si>
  <si>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</si>
  <si>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</si>
  <si>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</si>
  <si>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</si>
  <si>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</si>
  <si>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</si>
  <si>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</si>
  <si>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</si>
  <si>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</si>
  <si>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</si>
  <si>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</si>
  <si>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</si>
  <si>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</si>
  <si>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</si>
  <si>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</si>
  <si>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</si>
  <si>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</si>
  <si>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</si>
  <si>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</si>
  <si>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</si>
  <si>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</si>
  <si>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</si>
  <si>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</si>
  <si>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</si>
  <si>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</si>
  <si>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</si>
  <si>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</si>
  <si>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</si>
  <si>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</si>
  <si>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</si>
  <si>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</si>
  <si>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</si>
  <si>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</si>
  <si>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</si>
  <si>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</si>
  <si>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</si>
  <si>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</si>
  <si>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</si>
  <si>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</si>
  <si>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</si>
  <si>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</si>
  <si>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</si>
  <si>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</si>
  <si>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</si>
  <si>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</si>
  <si>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</si>
  <si>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</si>
  <si>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</si>
  <si>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</si>
  <si>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</si>
  <si>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</si>
  <si>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</si>
  <si>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</si>
  <si>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</si>
  <si>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</si>
  <si>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</si>
  <si>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</si>
  <si>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</si>
  <si>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</si>
  <si>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</si>
  <si>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</si>
  <si>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</si>
  <si>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</si>
  <si>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</si>
  <si>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</si>
  <si>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</si>
  <si>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</si>
  <si>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</si>
  <si>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</si>
  <si>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</si>
  <si>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</si>
  <si>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</si>
  <si>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</si>
  <si>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</si>
  <si>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</si>
  <si>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</si>
  <si>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</si>
  <si>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</si>
  <si>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</si>
  <si>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</si>
  <si>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</si>
  <si>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</si>
  <si>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</si>
  <si>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</si>
  <si>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</si>
  <si>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</si>
  <si>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</si>
  <si>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</si>
  <si>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</si>
  <si>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</si>
  <si>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</si>
  <si>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</si>
  <si>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</si>
  <si>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</si>
  <si>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</si>
  <si>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</si>
  <si>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</si>
  <si>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</si>
  <si>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</si>
  <si>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</si>
  <si>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</si>
  <si>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</si>
  <si>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</si>
  <si>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</si>
  <si>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</si>
  <si>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</si>
  <si>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</si>
  <si>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</si>
  <si>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</si>
  <si>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</si>
  <si>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</si>
  <si>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</si>
  <si>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</si>
  <si>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</si>
  <si>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</si>
  <si>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</si>
  <si>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</si>
  <si>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</si>
  <si>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</si>
  <si>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</si>
  <si>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</si>
  <si>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</si>
  <si>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</si>
  <si>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</si>
  <si>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</si>
  <si>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</si>
  <si>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</si>
  <si>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</si>
  <si>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</si>
  <si>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</si>
  <si>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</si>
  <si>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</si>
  <si>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</si>
  <si>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</si>
  <si>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</si>
  <si>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</si>
  <si>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</si>
  <si>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</si>
  <si>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</si>
  <si>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</si>
  <si>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</si>
  <si>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</si>
  <si>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</si>
  <si>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</si>
  <si>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</si>
  <si>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</si>
  <si>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</si>
  <si>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</si>
  <si>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</si>
  <si>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</si>
  <si>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</si>
  <si>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</si>
  <si>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</si>
  <si>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</si>
  <si>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</si>
  <si>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</si>
  <si>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</si>
  <si>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</si>
  <si>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</si>
  <si>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</si>
  <si>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</si>
  <si>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</si>
  <si>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</si>
  <si>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</si>
  <si>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</si>
  <si>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</si>
  <si>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</si>
  <si>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</si>
  <si>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</si>
  <si>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</si>
  <si>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</si>
  <si>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</si>
  <si>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</si>
  <si>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</si>
  <si>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</si>
  <si>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</si>
  <si>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</si>
  <si>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</si>
  <si>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</si>
  <si>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</si>
  <si>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</si>
  <si>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</si>
  <si>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</si>
  <si>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</si>
  <si>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</si>
  <si>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</si>
  <si>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</si>
  <si>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</si>
  <si>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</si>
  <si>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</si>
  <si>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</si>
  <si>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</si>
  <si>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</si>
  <si>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</si>
  <si>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</si>
  <si>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</si>
  <si>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</si>
  <si>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</si>
  <si>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</si>
  <si>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</si>
  <si>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</si>
  <si>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</si>
  <si>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</si>
  <si>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</si>
  <si>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</si>
  <si>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</si>
  <si>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</si>
  <si>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</si>
  <si>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</si>
  <si>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</si>
  <si>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</si>
  <si>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</si>
  <si>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</si>
  <si>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</si>
  <si>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</si>
  <si>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</si>
  <si>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</si>
  <si>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</si>
  <si>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</si>
  <si>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</si>
  <si>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</si>
  <si>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</si>
  <si>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</si>
  <si>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</si>
  <si>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</si>
  <si>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</si>
  <si>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</si>
  <si>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</si>
  <si>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</si>
  <si>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</si>
  <si>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</si>
  <si>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</si>
  <si>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</si>
  <si>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</si>
  <si>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</si>
  <si>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</si>
  <si>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</si>
  <si>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</si>
  <si>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</si>
  <si>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</si>
  <si>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</si>
  <si>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</si>
  <si>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</si>
  <si>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</si>
  <si>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</si>
  <si>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</si>
  <si>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</si>
  <si>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</si>
  <si>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</si>
  <si>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</si>
  <si>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</si>
  <si>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</si>
  <si>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</si>
  <si>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</si>
  <si>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</si>
  <si>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</si>
  <si>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</si>
  <si>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</si>
  <si>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</si>
  <si>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</si>
  <si>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</si>
  <si>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</si>
  <si>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</si>
  <si>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</si>
  <si>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</si>
  <si>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</si>
  <si>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</si>
  <si>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</si>
  <si>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</si>
  <si>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</si>
  <si>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</si>
  <si>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</si>
  <si>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</si>
  <si>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</si>
  <si>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</si>
  <si>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</si>
  <si>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</si>
  <si>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</si>
  <si>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</si>
  <si>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</si>
  <si>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</si>
  <si>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</si>
  <si>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</si>
  <si>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</si>
  <si>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</si>
  <si>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</si>
  <si>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</si>
  <si>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</si>
  <si>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</si>
  <si>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</si>
  <si>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</si>
  <si>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</si>
  <si>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</si>
  <si>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</si>
  <si>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</si>
  <si>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</si>
  <si>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</si>
  <si>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</si>
  <si>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</si>
  <si>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</si>
  <si>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</si>
  <si>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</si>
  <si>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</si>
  <si>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</si>
  <si>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</si>
  <si>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</si>
  <si>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</si>
  <si>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</si>
  <si>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</si>
  <si>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</si>
  <si>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</si>
  <si>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</si>
  <si>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</si>
  <si>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</si>
  <si>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</si>
  <si>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</si>
  <si>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</si>
  <si>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</si>
  <si>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</si>
  <si>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</si>
  <si>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</si>
  <si>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</si>
  <si>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</si>
  <si>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</si>
  <si>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</si>
  <si>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</si>
  <si>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</si>
  <si>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</si>
  <si>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</si>
  <si>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</si>
  <si>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</si>
  <si>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</si>
  <si>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</si>
  <si>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</si>
  <si>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</si>
  <si>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</si>
  <si>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</si>
  <si>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</si>
  <si>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</si>
  <si>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</si>
  <si>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</si>
  <si>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</si>
  <si>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</si>
  <si>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</si>
  <si>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</si>
  <si>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</si>
  <si>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</si>
  <si>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</si>
  <si>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</si>
  <si>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</si>
  <si>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</si>
  <si>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</si>
  <si>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</si>
  <si>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</si>
  <si>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</si>
  <si>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</si>
  <si>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</si>
  <si>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</si>
  <si>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</si>
  <si>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</si>
  <si>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</si>
  <si>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</si>
  <si>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</si>
  <si>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</si>
  <si>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</si>
  <si>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</si>
  <si>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</si>
  <si>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</si>
  <si>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</si>
  <si>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</si>
  <si>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</si>
  <si>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</si>
  <si>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</si>
  <si>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</si>
  <si>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</si>
  <si>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</si>
  <si>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</si>
  <si>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</si>
  <si>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</si>
  <si>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</si>
  <si>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</si>
  <si>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</si>
  <si>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</si>
  <si>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</si>
  <si>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</si>
  <si>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</si>
  <si>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</si>
  <si>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</si>
  <si>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</si>
  <si>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</si>
  <si>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</si>
  <si>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</si>
  <si>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</si>
  <si>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</si>
  <si>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</si>
  <si>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</si>
  <si>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</si>
  <si>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</si>
  <si>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</si>
  <si>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</si>
  <si>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</si>
  <si>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</si>
  <si>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</si>
  <si>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</si>
  <si>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</si>
  <si>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</si>
  <si>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</si>
  <si>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</si>
  <si>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</si>
  <si>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</si>
  <si>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</si>
  <si>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</si>
  <si>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</si>
  <si>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</si>
  <si>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</si>
  <si>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</si>
  <si>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</si>
  <si>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</si>
  <si>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</si>
  <si>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</si>
  <si>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</si>
  <si>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</si>
  <si>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</si>
  <si>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</si>
  <si>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</si>
  <si>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</si>
  <si>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</si>
  <si>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</si>
  <si>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</si>
  <si>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</si>
  <si>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</si>
  <si>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</si>
  <si>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</si>
  <si>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</si>
  <si>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</si>
  <si>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</si>
  <si>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</si>
  <si>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</si>
  <si>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</si>
  <si>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</si>
  <si>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</si>
  <si>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</si>
  <si>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</si>
  <si>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</si>
  <si>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</si>
  <si>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</si>
  <si>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</si>
  <si>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</si>
  <si>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</si>
  <si>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</si>
  <si>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</si>
  <si>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</si>
  <si>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</si>
  <si>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</si>
  <si>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</si>
  <si>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</si>
  <si>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</si>
  <si>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</si>
  <si>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</si>
  <si>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</si>
  <si>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</si>
  <si>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</si>
  <si>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</si>
  <si>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</si>
  <si>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</si>
  <si>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</si>
  <si>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</si>
  <si>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</si>
  <si>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</si>
  <si>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</si>
  <si>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</si>
  <si>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</si>
  <si>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</si>
  <si>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</si>
  <si>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</si>
  <si>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</si>
  <si>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</si>
  <si>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</si>
  <si>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</si>
  <si>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</si>
  <si>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</si>
  <si>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</si>
  <si>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</si>
  <si>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</si>
  <si>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</si>
  <si>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</si>
  <si>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</si>
  <si>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</si>
  <si>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</si>
  <si>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</si>
  <si>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</si>
  <si>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</si>
  <si>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</si>
  <si>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</si>
  <si>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</si>
  <si>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</si>
  <si>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</si>
  <si>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</si>
  <si>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</si>
  <si>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</si>
  <si>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</si>
  <si>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</si>
  <si>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</si>
  <si>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</si>
  <si>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</si>
  <si>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</si>
  <si>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</si>
  <si>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</si>
  <si>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</si>
  <si>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</si>
  <si>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</si>
  <si>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</si>
  <si>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</si>
  <si>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</si>
  <si>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</si>
  <si>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</si>
  <si>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</si>
  <si>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</si>
  <si>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</si>
  <si>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</si>
  <si>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</si>
  <si>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</si>
  <si>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</si>
  <si>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</si>
  <si>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</si>
  <si>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</si>
  <si>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</si>
  <si>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</si>
  <si>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</si>
  <si>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</si>
  <si>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</si>
  <si>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</si>
  <si>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</si>
  <si>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</si>
  <si>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</si>
  <si>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</si>
  <si>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</si>
  <si>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</si>
  <si>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</si>
  <si>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</si>
  <si>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</si>
  <si>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</si>
  <si>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</si>
  <si>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</si>
  <si>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</si>
  <si>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</si>
  <si>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</si>
  <si>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</si>
  <si>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</si>
  <si>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</si>
  <si>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</si>
  <si>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</si>
  <si>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</si>
  <si>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</si>
  <si>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</si>
  <si>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</si>
  <si>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</si>
  <si>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</si>
  <si>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</si>
  <si>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</si>
  <si>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</si>
  <si>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</si>
  <si>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</si>
  <si>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</si>
  <si>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</si>
  <si>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</si>
  <si>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</si>
  <si>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</si>
  <si>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</si>
  <si>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</si>
  <si>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</si>
  <si>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</si>
  <si>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</si>
  <si>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</si>
  <si>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</si>
  <si>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</si>
  <si>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</si>
  <si>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</si>
  <si>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</si>
  <si>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</si>
  <si>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</si>
  <si>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</si>
  <si>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</si>
  <si>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</si>
  <si>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</si>
  <si>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</si>
  <si>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</si>
  <si>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</si>
  <si>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</si>
  <si>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</si>
  <si>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</si>
  <si>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</si>
  <si>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</si>
  <si>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</si>
  <si>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</si>
  <si>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</si>
  <si>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</si>
  <si>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</si>
  <si>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</si>
  <si>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</si>
  <si>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</si>
  <si>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</si>
  <si>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</si>
  <si>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</si>
  <si>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</si>
  <si>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</si>
  <si>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</si>
  <si>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</si>
  <si>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</si>
  <si>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</si>
  <si>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</si>
  <si>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</si>
  <si>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</si>
  <si>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</si>
  <si>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</si>
  <si>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</si>
  <si>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</si>
  <si>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</si>
  <si>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</si>
  <si>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</si>
  <si>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</si>
  <si>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</si>
  <si>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</si>
  <si>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</si>
  <si>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</si>
  <si>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</si>
  <si>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</si>
  <si>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</si>
  <si>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</si>
  <si>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</si>
  <si>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</si>
  <si>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</si>
  <si>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</si>
  <si>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</si>
  <si>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</si>
  <si>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</si>
  <si>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</si>
  <si>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</si>
  <si>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</si>
  <si>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</si>
  <si>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</si>
  <si>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</si>
  <si>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</si>
  <si>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</si>
  <si>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</si>
  <si>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</si>
  <si>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</si>
  <si>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</si>
  <si>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</si>
  <si>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</si>
  <si>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</si>
  <si>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</si>
  <si>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</si>
  <si>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</si>
  <si>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</si>
  <si>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</si>
  <si>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</si>
  <si>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</si>
  <si>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</si>
  <si>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</si>
  <si>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</si>
  <si>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</si>
  <si>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</si>
  <si>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</si>
  <si>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</si>
  <si>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</si>
  <si>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</si>
  <si>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</si>
  <si>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</si>
  <si>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</si>
  <si>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</si>
  <si>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</si>
  <si>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</si>
  <si>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</si>
  <si>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</si>
  <si>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</si>
  <si>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</si>
  <si>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</si>
  <si>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</si>
  <si>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</si>
  <si>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</si>
  <si>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</si>
  <si>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</si>
  <si>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</si>
  <si>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</si>
  <si>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</si>
  <si>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</si>
  <si>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</si>
  <si>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</si>
  <si>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</si>
  <si>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</si>
  <si>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</si>
  <si>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</si>
  <si>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</si>
  <si>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</si>
  <si>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</si>
  <si>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</si>
  <si>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</si>
  <si>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</si>
  <si>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</si>
  <si>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</si>
  <si>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</si>
  <si>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</si>
  <si>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</si>
  <si>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</si>
  <si>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</si>
  <si>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</si>
  <si>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</si>
  <si>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</si>
  <si>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</si>
  <si>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</si>
  <si>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</si>
  <si>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</si>
  <si>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</si>
  <si>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</si>
  <si>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</si>
  <si>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</si>
  <si>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</si>
  <si>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</si>
  <si>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</si>
  <si>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</si>
  <si>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</si>
  <si>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</si>
  <si>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</si>
  <si>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</si>
  <si>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</si>
  <si>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</si>
  <si>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</si>
  <si>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</si>
  <si>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</si>
  <si>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</si>
  <si>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</si>
  <si>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</si>
  <si>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</si>
  <si>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</si>
  <si>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</si>
  <si>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</si>
  <si>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</si>
  <si>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</si>
  <si>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</si>
  <si>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</si>
  <si>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</si>
  <si>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</si>
  <si>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</si>
  <si>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</si>
  <si>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</si>
  <si>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</si>
  <si>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</si>
  <si>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</si>
  <si>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</si>
  <si>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</si>
  <si>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</si>
  <si>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</si>
  <si>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</si>
  <si>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</si>
  <si>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</si>
  <si>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</si>
  <si>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</si>
  <si>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</si>
  <si>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</si>
  <si>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</si>
  <si>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</si>
  <si>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</si>
  <si>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</si>
  <si>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</si>
  <si>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</si>
  <si>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</si>
  <si>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</si>
  <si>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</si>
  <si>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</si>
  <si>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</si>
  <si>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</si>
  <si>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</si>
  <si>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</si>
  <si>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</si>
  <si>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</si>
  <si>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</si>
  <si>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</si>
  <si>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</si>
  <si>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</si>
  <si>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</si>
  <si>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</si>
  <si>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</si>
  <si>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</si>
  <si>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</si>
  <si>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</si>
  <si>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</si>
  <si>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</si>
  <si>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</si>
  <si>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</si>
  <si>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</si>
  <si>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</si>
  <si>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</si>
  <si>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</si>
  <si>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</si>
  <si>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</si>
  <si>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</si>
  <si>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</si>
  <si>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</si>
  <si>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</si>
  <si>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</si>
  <si>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</si>
  <si>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</si>
  <si>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</si>
  <si>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</si>
  <si>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</si>
  <si>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</si>
  <si>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</si>
  <si>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</si>
  <si>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</si>
  <si>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</si>
  <si>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</si>
  <si>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</si>
  <si>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</si>
  <si>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</si>
  <si>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</si>
  <si>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</si>
  <si>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</si>
  <si>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</si>
  <si>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</si>
  <si>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</si>
  <si>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</si>
  <si>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</si>
  <si>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</si>
  <si>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</si>
  <si>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</si>
  <si>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</si>
  <si>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</si>
  <si>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</si>
  <si>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</si>
  <si>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</si>
  <si>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</si>
  <si>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</si>
  <si>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</si>
  <si>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</si>
  <si>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</si>
  <si>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</si>
  <si>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</si>
  <si>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</si>
  <si>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</si>
  <si>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</si>
  <si>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</si>
  <si>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</si>
  <si>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</si>
  <si>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</si>
  <si>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</si>
  <si>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</si>
  <si>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</si>
  <si>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</si>
  <si>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</si>
  <si>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</si>
  <si>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</si>
  <si>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</si>
  <si>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</si>
  <si>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</si>
  <si>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</si>
  <si>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</si>
  <si>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</si>
  <si>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</si>
  <si>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</si>
  <si>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</si>
  <si>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</si>
  <si>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</si>
  <si>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</si>
  <si>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</si>
  <si>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</si>
  <si>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</si>
  <si>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</si>
  <si>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</si>
  <si>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</si>
  <si>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</si>
  <si>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</si>
  <si>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</si>
  <si>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</si>
  <si>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</si>
  <si>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</si>
  <si>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</si>
  <si>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</si>
  <si>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</si>
  <si>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</si>
  <si>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</si>
  <si>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</si>
  <si>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</si>
  <si>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</si>
  <si>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</si>
  <si>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</si>
  <si>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</si>
  <si>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</si>
  <si>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</si>
  <si>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</si>
  <si>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</si>
  <si>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</si>
  <si>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</si>
  <si>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</si>
  <si>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</si>
  <si>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</si>
  <si>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</si>
  <si>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</si>
  <si>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</si>
  <si>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</si>
  <si>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</si>
  <si>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</si>
  <si>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</si>
  <si>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</si>
  <si>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</si>
  <si>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</si>
  <si>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</si>
  <si>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</si>
  <si>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</si>
  <si>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</si>
  <si>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</si>
  <si>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</si>
  <si>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</si>
  <si>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</si>
  <si>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</si>
  <si>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</si>
  <si>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</si>
  <si>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</si>
  <si>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</si>
  <si>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</si>
  <si>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</si>
  <si>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</si>
  <si>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</si>
  <si>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</si>
  <si>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</si>
  <si>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</si>
  <si>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</si>
  <si>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</si>
  <si>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</si>
  <si>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</si>
  <si>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</si>
  <si>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</si>
  <si>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</si>
  <si>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</si>
  <si>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</si>
  <si>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</si>
  <si>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</si>
  <si>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</si>
  <si>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</si>
  <si>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</si>
  <si>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</si>
  <si>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</si>
  <si>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</si>
  <si>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</si>
  <si>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</si>
  <si>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</si>
  <si>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</si>
  <si>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</si>
  <si>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</si>
  <si>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</si>
  <si>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</si>
  <si>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</si>
  <si>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</si>
  <si>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</si>
  <si>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</si>
  <si>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</si>
  <si>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</si>
  <si>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</si>
  <si>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</si>
  <si>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</si>
  <si>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</si>
  <si>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</si>
  <si>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</si>
  <si>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</si>
  <si>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</si>
  <si>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</si>
  <si>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</si>
  <si>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</si>
  <si>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</si>
  <si>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</si>
  <si>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</si>
  <si>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</si>
  <si>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</si>
  <si>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</si>
  <si>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</si>
  <si>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</si>
  <si>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</si>
  <si>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</si>
  <si>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</si>
  <si>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</si>
  <si>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</si>
  <si>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</si>
  <si>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</si>
  <si>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</si>
  <si>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</si>
  <si>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</si>
  <si>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</si>
  <si>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</si>
  <si>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</si>
  <si>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</si>
  <si>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</si>
  <si>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</si>
  <si>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</si>
  <si>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</si>
  <si>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</si>
  <si>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</si>
  <si>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</si>
  <si>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</si>
  <si>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</si>
  <si>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</si>
  <si>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</si>
  <si>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</si>
  <si>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</si>
  <si>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</si>
  <si>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</si>
  <si>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</si>
  <si>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</si>
  <si>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</si>
  <si>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</si>
  <si>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</si>
  <si>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</si>
  <si>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</si>
  <si>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</si>
  <si>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</si>
  <si>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</si>
  <si>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</si>
  <si>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</si>
  <si>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</si>
  <si>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</si>
  <si>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</si>
  <si>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</si>
  <si>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</si>
  <si>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</si>
  <si>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</si>
  <si>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</si>
  <si>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</si>
  <si>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</si>
  <si>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</si>
  <si>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</si>
  <si>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</si>
  <si>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</si>
  <si>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</si>
  <si>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</si>
  <si>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</si>
  <si>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</si>
  <si>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</si>
  <si>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</si>
  <si>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</si>
  <si>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</si>
  <si>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</si>
  <si>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</si>
  <si>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</si>
  <si>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</si>
  <si>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</si>
  <si>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</si>
  <si>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</si>
  <si>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</si>
  <si>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</si>
  <si>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</si>
  <si>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</si>
  <si>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</si>
  <si>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</si>
  <si>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</si>
  <si>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</si>
  <si>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</si>
  <si>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</si>
  <si>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</si>
  <si>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</si>
  <si>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</si>
  <si>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</si>
  <si>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</si>
  <si>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</si>
  <si>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</si>
  <si>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</si>
  <si>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</si>
  <si>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</si>
  <si>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</si>
  <si>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</si>
  <si>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</si>
  <si>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</si>
  <si>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</si>
  <si>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</si>
  <si>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</si>
  <si>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</si>
  <si>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</si>
  <si>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</si>
  <si>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</si>
  <si>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</si>
  <si>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</si>
  <si>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</si>
  <si>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</si>
  <si>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</si>
  <si>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</si>
  <si>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</si>
  <si>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</si>
  <si>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</si>
  <si>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</si>
  <si>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</si>
  <si>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</si>
  <si>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</si>
  <si>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</si>
  <si>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</si>
  <si>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</si>
  <si>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</si>
  <si>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</si>
  <si>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</si>
  <si>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</si>
  <si>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</si>
  <si>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</si>
  <si>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</si>
  <si>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</si>
  <si>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</si>
  <si>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</si>
  <si>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</si>
  <si>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</si>
  <si>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</si>
  <si>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</si>
  <si>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</si>
  <si>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</si>
  <si>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</si>
  <si>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</si>
  <si>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</si>
  <si>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</si>
  <si>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</si>
  <si>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</si>
  <si>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</si>
  <si>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</si>
  <si>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</si>
  <si>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</si>
  <si>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</si>
  <si>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</si>
  <si>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</si>
  <si>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</si>
  <si>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</si>
  <si>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</si>
  <si>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</si>
  <si>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</si>
  <si>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</si>
  <si>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</si>
  <si>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</si>
  <si>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</si>
  <si>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</si>
  <si>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</si>
  <si>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</si>
  <si>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</si>
  <si>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</si>
  <si>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</si>
  <si>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</si>
  <si>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</si>
  <si>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</si>
  <si>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</si>
  <si>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</si>
  <si>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</si>
  <si>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</si>
  <si>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</si>
  <si>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</si>
  <si>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</si>
  <si>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</si>
  <si>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</si>
  <si>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</si>
  <si>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</si>
  <si>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</si>
  <si>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</si>
  <si>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</si>
  <si>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</si>
  <si>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</si>
  <si>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</si>
  <si>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</si>
  <si>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</si>
  <si>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</si>
  <si>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</si>
  <si>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</si>
  <si>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</si>
  <si>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</si>
  <si>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</si>
  <si>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</si>
  <si>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</si>
  <si>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</si>
  <si>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</si>
  <si>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</si>
  <si>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</si>
  <si>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</si>
  <si>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</si>
  <si>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</si>
  <si>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</si>
  <si>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</si>
  <si>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</si>
  <si>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</si>
  <si>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</si>
  <si>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</si>
  <si>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</si>
  <si>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</si>
  <si>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</si>
  <si>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</si>
  <si>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</si>
  <si>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</si>
  <si>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</si>
  <si>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</si>
  <si>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</si>
  <si>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</si>
  <si>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</si>
  <si>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</si>
  <si>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</si>
  <si>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</si>
  <si>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</si>
  <si>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</si>
  <si>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</si>
  <si>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</si>
  <si>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</si>
  <si>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</si>
  <si>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</si>
  <si>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</si>
  <si>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</si>
  <si>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</si>
  <si>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</si>
  <si>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</si>
  <si>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</si>
  <si>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</si>
  <si>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</si>
  <si>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</si>
  <si>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</si>
  <si>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</si>
  <si>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</si>
  <si>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</si>
  <si>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</si>
  <si>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</si>
  <si>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</si>
  <si>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</si>
  <si>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</si>
  <si>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</si>
  <si>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</si>
  <si>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</si>
  <si>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</si>
  <si>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</si>
  <si>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</si>
  <si>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</si>
  <si>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</si>
  <si>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</si>
  <si>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</si>
  <si>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</si>
  <si>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</si>
  <si>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</si>
  <si>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</si>
  <si>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</si>
  <si>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</si>
  <si>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</si>
  <si>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</si>
  <si>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</si>
  <si>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</si>
  <si>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</si>
  <si>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</si>
  <si>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</si>
  <si>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</si>
  <si>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</si>
  <si>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</si>
  <si>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</si>
  <si>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</si>
  <si>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</si>
  <si>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</si>
  <si>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</si>
  <si>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</si>
  <si>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</si>
  <si>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</si>
  <si>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</si>
  <si>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</si>
  <si>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</si>
  <si>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</si>
  <si>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</si>
  <si>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</si>
  <si>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</si>
  <si>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</si>
  <si>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</si>
  <si>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</si>
  <si>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</si>
  <si>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</si>
  <si>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</si>
  <si>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</si>
  <si>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</si>
  <si>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</si>
  <si>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</si>
  <si>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</si>
  <si>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</si>
  <si>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</si>
  <si>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</si>
  <si>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</si>
  <si>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</si>
  <si>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</si>
  <si>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</si>
  <si>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</si>
  <si>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</si>
  <si>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</si>
  <si>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</si>
  <si>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</si>
  <si>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</si>
  <si>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</si>
  <si>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</si>
  <si>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</si>
  <si>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</si>
  <si>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</si>
  <si>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</si>
  <si>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</si>
  <si>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</si>
  <si>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</si>
  <si>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</si>
  <si>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</si>
  <si>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</si>
  <si>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</si>
  <si>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</si>
  <si>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</si>
  <si>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</si>
  <si>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</si>
  <si>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</si>
  <si>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</si>
  <si>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</si>
  <si>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</si>
  <si>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</si>
  <si>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</si>
  <si>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</si>
  <si>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</si>
  <si>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</si>
  <si>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</si>
  <si>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</si>
  <si>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</si>
  <si>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</si>
  <si>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</si>
  <si>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</si>
  <si>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</si>
  <si>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</si>
  <si>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</si>
  <si>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</si>
  <si>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</si>
  <si>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</si>
  <si>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</si>
  <si>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</si>
  <si>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</si>
  <si>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</si>
  <si>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</si>
  <si>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</si>
  <si>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</si>
  <si>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</si>
  <si>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</si>
  <si>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</si>
  <si>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</si>
  <si>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</si>
  <si>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</si>
  <si>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</si>
  <si>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</si>
  <si>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</si>
  <si>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</si>
  <si>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</si>
  <si>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</si>
  <si>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</si>
  <si>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</si>
  <si>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</si>
  <si>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</si>
  <si>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</si>
  <si>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</si>
  <si>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</si>
  <si>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</si>
  <si>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</si>
  <si>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</si>
  <si>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</si>
  <si>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</si>
  <si>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</si>
  <si>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</si>
  <si>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</si>
  <si>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</si>
  <si>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</si>
  <si>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</si>
  <si>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</si>
  <si>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</si>
  <si>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</si>
  <si>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</si>
  <si>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</si>
  <si>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</si>
  <si>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</si>
  <si>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</si>
  <si>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</si>
  <si>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</si>
  <si>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</si>
  <si>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</si>
  <si>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</si>
  <si>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</si>
  <si>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</si>
  <si>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</si>
  <si>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</si>
  <si>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</si>
  <si>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</si>
  <si>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</si>
  <si>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</si>
  <si>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</si>
  <si>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</si>
  <si>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</si>
  <si>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</si>
  <si>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</si>
  <si>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</si>
  <si>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</si>
  <si>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</si>
  <si>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</si>
  <si>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</si>
  <si>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</si>
  <si>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</si>
  <si>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</si>
  <si>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</si>
  <si>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</si>
  <si>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</si>
  <si>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</si>
  <si>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</si>
  <si>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</si>
  <si>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</si>
  <si>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</si>
  <si>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</si>
  <si>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</si>
  <si>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</si>
  <si>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</si>
  <si>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</si>
  <si>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</si>
  <si>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</si>
  <si>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</si>
  <si>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</si>
  <si>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</si>
  <si>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</si>
  <si>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</si>
  <si>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</si>
  <si>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</si>
  <si>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</si>
  <si>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</si>
  <si>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</si>
  <si>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</si>
  <si>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</si>
  <si>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</si>
  <si>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</si>
  <si>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</si>
  <si>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</si>
  <si>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</si>
  <si>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</si>
  <si>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</si>
  <si>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</si>
  <si>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</si>
  <si>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</si>
  <si>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</si>
  <si>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</si>
  <si>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</si>
  <si>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</si>
  <si>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</si>
  <si>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</si>
  <si>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</si>
  <si>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</si>
  <si>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</si>
  <si>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</si>
  <si>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</si>
  <si>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</si>
  <si>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</si>
  <si>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</si>
  <si>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</si>
  <si>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</si>
  <si>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</si>
  <si>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</si>
  <si>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</si>
  <si>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</si>
  <si>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</si>
  <si>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</si>
  <si>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</si>
  <si>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</si>
  <si>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</si>
  <si>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</si>
  <si>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</si>
  <si>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</si>
  <si>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</si>
  <si>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</si>
  <si>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</si>
  <si>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</si>
  <si>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</si>
  <si>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</si>
  <si>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</si>
  <si>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</si>
  <si>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</si>
  <si>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</si>
  <si>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</si>
  <si>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</si>
  <si>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</si>
  <si>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</si>
  <si>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</si>
  <si>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</si>
  <si>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</si>
  <si>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</si>
  <si>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</si>
  <si>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</si>
  <si>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</si>
  <si>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</si>
  <si>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</si>
  <si>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</si>
  <si>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</si>
  <si>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</si>
  <si>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</si>
  <si>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</si>
  <si>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</si>
  <si>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</si>
  <si>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</si>
  <si>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</si>
  <si>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</si>
  <si>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</si>
  <si>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</si>
  <si>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</si>
  <si>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</si>
  <si>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</si>
  <si>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</si>
  <si>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</si>
  <si>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</si>
  <si>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</si>
  <si>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</si>
  <si>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</si>
  <si>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</si>
  <si>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</si>
  <si>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</si>
  <si>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</si>
  <si>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</si>
  <si>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</si>
  <si>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</si>
  <si>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</si>
  <si>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</si>
  <si>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</si>
  <si>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</si>
  <si>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</si>
  <si>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</si>
  <si>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</si>
  <si>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</si>
  <si>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</si>
  <si>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</si>
  <si>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</si>
  <si>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</si>
  <si>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</si>
  <si>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</si>
  <si>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</si>
  <si>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</si>
  <si>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</si>
  <si>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</si>
  <si>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</si>
  <si>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</si>
  <si>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</si>
  <si>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</si>
  <si>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</si>
  <si>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</si>
  <si>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</si>
  <si>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</si>
  <si>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</si>
  <si>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</si>
  <si>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</si>
  <si>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</si>
  <si>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</si>
  <si>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</si>
  <si>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</si>
  <si>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</si>
  <si>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</si>
  <si>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</si>
  <si>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</si>
  <si>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</si>
  <si>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</si>
  <si>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</si>
  <si>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</si>
  <si>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</si>
  <si>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</si>
  <si>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</si>
  <si>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</si>
  <si>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</si>
  <si>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</si>
  <si>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</si>
  <si>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</si>
  <si>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</si>
  <si>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</si>
  <si>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</si>
  <si>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</si>
  <si>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</si>
  <si>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</si>
  <si>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</si>
  <si>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</si>
  <si>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</si>
  <si>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</si>
  <si>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</si>
  <si>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</si>
  <si>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</si>
  <si>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</si>
  <si>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</si>
  <si>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</si>
  <si>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</si>
  <si>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</si>
  <si>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</si>
  <si>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</si>
  <si>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</si>
  <si>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</si>
  <si>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</si>
  <si>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</si>
  <si>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</si>
  <si>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</si>
  <si>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</si>
  <si>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</si>
  <si>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</si>
  <si>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</si>
  <si>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</si>
  <si>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</si>
  <si>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</si>
  <si>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</si>
  <si>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</si>
  <si>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</si>
  <si>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</si>
  <si>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</si>
  <si>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</si>
  <si>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</si>
  <si>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</si>
  <si>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</si>
  <si>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</si>
  <si>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</si>
  <si>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</si>
  <si>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</si>
  <si>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</si>
  <si>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</si>
  <si>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</si>
  <si>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</si>
  <si>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</si>
  <si>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</si>
  <si>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</si>
  <si>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</si>
  <si>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</si>
  <si>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</si>
  <si>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</si>
  <si>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</si>
  <si>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</si>
  <si>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</si>
  <si>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</si>
  <si>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</si>
  <si>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</si>
  <si>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</si>
  <si>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</si>
  <si>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</si>
  <si>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</si>
  <si>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</si>
  <si>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</si>
  <si>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</si>
  <si>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</si>
  <si>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</si>
  <si>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</si>
  <si>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</si>
  <si>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</si>
  <si>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</si>
  <si>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</si>
  <si>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</si>
  <si>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</si>
  <si>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</si>
  <si>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</si>
  <si>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</si>
  <si>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</si>
  <si>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</si>
  <si>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</si>
  <si>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</si>
  <si>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</si>
  <si>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</si>
  <si>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</si>
  <si>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</si>
  <si>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</si>
  <si>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</si>
  <si>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</si>
  <si>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</si>
  <si>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</si>
  <si>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</si>
  <si>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</si>
  <si>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</si>
  <si>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</si>
  <si>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</si>
  <si>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</si>
  <si>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</si>
  <si>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</si>
  <si>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</si>
  <si>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</si>
  <si>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</si>
  <si>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</si>
  <si>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</si>
  <si>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</si>
  <si>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</si>
  <si>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</si>
  <si>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</si>
  <si>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</si>
  <si>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</si>
  <si>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</si>
  <si>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</si>
  <si>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</si>
  <si>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</si>
  <si>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</si>
  <si>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</si>
  <si>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</si>
  <si>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</si>
  <si>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</si>
  <si>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</si>
  <si>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</si>
  <si>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</si>
  <si>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</si>
  <si>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</si>
  <si>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</si>
  <si>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</si>
  <si>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</si>
  <si>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</si>
  <si>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</si>
  <si>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</si>
  <si>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</si>
  <si>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</si>
  <si>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</si>
  <si>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</si>
  <si>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</si>
  <si>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</si>
  <si>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</si>
  <si>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</si>
  <si>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</si>
  <si>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</si>
  <si>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</si>
  <si>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</si>
  <si>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</si>
  <si>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</si>
  <si>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</si>
  <si>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</si>
  <si>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</si>
  <si>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</si>
  <si>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</si>
  <si>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</si>
  <si>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</si>
  <si>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</si>
  <si>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</si>
  <si>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</si>
  <si>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</si>
  <si>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</si>
  <si>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</si>
  <si>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</si>
  <si>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</si>
  <si>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</si>
  <si>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</si>
  <si>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</si>
  <si>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</si>
  <si>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</si>
  <si>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</si>
  <si>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</si>
  <si>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</si>
  <si>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</si>
  <si>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</si>
  <si>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</si>
  <si>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</si>
  <si>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</si>
  <si>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</si>
  <si>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</si>
  <si>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</si>
  <si>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</si>
  <si>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</si>
  <si>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</si>
  <si>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</si>
  <si>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</si>
  <si>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</si>
  <si>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</si>
  <si>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</si>
  <si>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</si>
  <si>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</si>
  <si>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</si>
  <si>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</si>
  <si>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</si>
  <si>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</si>
  <si>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</si>
  <si>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</si>
  <si>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</si>
  <si>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</si>
  <si>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</si>
  <si>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</si>
  <si>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</si>
  <si>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</si>
  <si>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</si>
  <si>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</si>
  <si>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</si>
  <si>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</si>
  <si>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</si>
  <si>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</si>
  <si>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</si>
  <si>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</si>
  <si>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</si>
  <si>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</si>
  <si>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</si>
  <si>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</si>
  <si>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</si>
  <si>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</si>
  <si>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</si>
  <si>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</si>
  <si>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</si>
  <si>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</si>
  <si>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</si>
  <si>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</si>
  <si>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</si>
  <si>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</si>
  <si>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</si>
  <si>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</si>
  <si>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</si>
  <si>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</si>
  <si>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</si>
  <si>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</si>
  <si>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</si>
  <si>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</si>
  <si>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</si>
  <si>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</si>
  <si>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</si>
  <si>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</si>
  <si>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</si>
  <si>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</si>
  <si>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</si>
  <si>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</si>
  <si>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</si>
  <si>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</si>
  <si>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</si>
  <si>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</si>
  <si>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</si>
  <si>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</si>
  <si>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</si>
  <si>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</si>
  <si>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</si>
  <si>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</si>
  <si>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</si>
  <si>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</si>
  <si>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</si>
  <si>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</si>
  <si>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</si>
  <si>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</si>
  <si>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</si>
  <si>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</si>
  <si>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</si>
  <si>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</si>
  <si>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</si>
  <si>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</si>
  <si>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</si>
  <si>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</si>
  <si>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</si>
  <si>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</si>
  <si>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</si>
  <si>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</si>
  <si>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</si>
  <si>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</si>
  <si>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</si>
  <si>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</si>
  <si>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</si>
  <si>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</si>
  <si>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</si>
  <si>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</si>
  <si>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</si>
  <si>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</si>
  <si>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</si>
  <si>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</si>
  <si>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</si>
  <si>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</si>
  <si>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</si>
  <si>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</si>
  <si>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</si>
  <si>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</si>
  <si>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</si>
  <si>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</si>
  <si>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</si>
  <si>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</si>
  <si>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</si>
  <si>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</si>
  <si>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</si>
  <si>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</si>
  <si>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</si>
  <si>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</si>
  <si>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</si>
  <si>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</si>
  <si>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</si>
  <si>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</si>
  <si>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</si>
  <si>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</si>
  <si>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</si>
  <si>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</si>
  <si>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</si>
  <si>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</si>
  <si>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</si>
  <si>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</si>
  <si>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</si>
  <si>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</si>
  <si>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</si>
  <si>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</si>
  <si>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</si>
  <si>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</si>
  <si>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</si>
  <si>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</si>
  <si>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</si>
  <si>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</si>
  <si>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</si>
  <si>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</si>
  <si>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</si>
  <si>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</si>
  <si>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</si>
  <si>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</si>
  <si>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</si>
  <si>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</si>
  <si>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</si>
  <si>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</si>
  <si>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</si>
  <si>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</si>
  <si>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</si>
  <si>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</si>
  <si>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</si>
  <si>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</si>
  <si>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</si>
  <si>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</si>
  <si>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</si>
  <si>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</si>
  <si>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</si>
  <si>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</si>
  <si>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</si>
  <si>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</si>
  <si>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</si>
  <si>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</si>
  <si>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</si>
  <si>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</si>
  <si>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</si>
  <si>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</si>
  <si>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</si>
  <si>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</si>
  <si>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</si>
  <si>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</si>
  <si>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</si>
  <si>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</si>
  <si>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</si>
  <si>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</si>
  <si>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</si>
  <si>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</si>
  <si>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</si>
  <si>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</si>
  <si>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</si>
  <si>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</si>
  <si>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</si>
  <si>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</si>
  <si>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</si>
  <si>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</si>
  <si>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</si>
  <si>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</si>
  <si>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</si>
  <si>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</si>
  <si>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</si>
  <si>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</si>
  <si>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</si>
  <si>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</si>
  <si>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</si>
  <si>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</si>
  <si>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</si>
  <si>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</si>
  <si>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</si>
  <si>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</si>
  <si>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</si>
  <si>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</si>
  <si>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</si>
  <si>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</si>
  <si>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</si>
  <si>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</si>
  <si>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</si>
  <si>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</si>
  <si>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</si>
  <si>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</si>
  <si>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</si>
  <si>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</si>
  <si>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</si>
  <si>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</si>
  <si>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</si>
  <si>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</si>
  <si>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</si>
  <si>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</si>
  <si>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</si>
  <si>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</si>
  <si>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</si>
  <si>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</si>
  <si>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</si>
  <si>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</si>
  <si>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</si>
  <si>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</si>
  <si>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</si>
  <si>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</si>
  <si>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</si>
  <si>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</si>
  <si>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</si>
  <si>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</si>
  <si>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</si>
  <si>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</si>
  <si>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</si>
  <si>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</si>
  <si>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</si>
  <si>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</si>
  <si>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</si>
  <si>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</si>
  <si>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</si>
  <si>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</si>
  <si>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</si>
  <si>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</si>
  <si>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</si>
  <si>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</si>
  <si>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</si>
  <si>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</si>
  <si>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</si>
  <si>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</si>
  <si>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</si>
  <si>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</si>
  <si>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</si>
  <si>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</si>
  <si>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</si>
  <si>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</si>
  <si>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</si>
  <si>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</si>
  <si>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</si>
  <si>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</si>
  <si>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</si>
  <si>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</si>
  <si>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</si>
  <si>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</si>
  <si>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</si>
  <si>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</si>
  <si>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</si>
  <si>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</si>
  <si>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</si>
  <si>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</si>
  <si>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</si>
  <si>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</si>
  <si>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</si>
  <si>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</si>
  <si>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</si>
  <si>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</si>
  <si>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</si>
  <si>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</si>
  <si>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</si>
  <si>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</si>
  <si>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</si>
  <si>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</si>
  <si>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</si>
  <si>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</si>
  <si>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</si>
  <si>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</si>
  <si>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</si>
  <si>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</si>
  <si>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</si>
  <si>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</si>
  <si>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</si>
  <si>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</si>
  <si>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</si>
  <si>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</si>
  <si>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</si>
  <si>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</si>
  <si>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</si>
  <si>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</si>
  <si>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</si>
  <si>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</si>
  <si>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</si>
  <si>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</si>
  <si>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</si>
  <si>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</si>
  <si>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</si>
  <si>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</si>
  <si>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</si>
  <si>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</si>
  <si>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</si>
  <si>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</si>
  <si>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</si>
  <si>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</si>
  <si>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</si>
  <si>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</si>
  <si>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</si>
  <si>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</si>
  <si>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</si>
  <si>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</si>
  <si>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</si>
  <si>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</si>
  <si>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</si>
  <si>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</si>
  <si>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</si>
  <si>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</si>
  <si>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</si>
  <si>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</si>
  <si>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</si>
  <si>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</si>
  <si>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</si>
  <si>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</si>
  <si>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</si>
  <si>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</si>
  <si>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</si>
  <si>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</si>
  <si>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</si>
  <si>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</si>
  <si>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</si>
  <si>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</si>
  <si>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</si>
  <si>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</si>
  <si>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</si>
  <si>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</si>
  <si>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</si>
  <si>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</si>
  <si>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</si>
  <si>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</si>
  <si>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</si>
  <si>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</si>
  <si>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</si>
  <si>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</si>
  <si>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</si>
  <si>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</si>
  <si>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</si>
  <si>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</si>
  <si>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</si>
  <si>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</si>
  <si>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</si>
  <si>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</si>
  <si>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</si>
  <si>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</si>
  <si>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</si>
  <si>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</si>
  <si>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</si>
  <si>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</si>
  <si>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</si>
  <si>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</si>
  <si>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</si>
  <si>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</si>
  <si>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</si>
  <si>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</si>
  <si>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</si>
  <si>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</si>
  <si>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</si>
  <si>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</si>
  <si>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</si>
  <si>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</si>
  <si>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</si>
  <si>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</si>
  <si>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</si>
  <si>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</si>
  <si>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</si>
  <si>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</si>
  <si>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</si>
  <si>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</si>
  <si>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</si>
  <si>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</si>
  <si>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</si>
  <si>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</si>
  <si>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</si>
  <si>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</si>
  <si>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</si>
  <si>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</si>
  <si>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</si>
  <si>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</si>
  <si>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</si>
  <si>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</si>
  <si>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</si>
  <si>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</si>
  <si>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</si>
  <si>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</si>
  <si>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</si>
  <si>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</si>
  <si>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</si>
  <si>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</si>
  <si>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</si>
  <si>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</si>
  <si>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</si>
  <si>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</si>
  <si>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</si>
  <si>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</si>
  <si>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</si>
  <si>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</si>
  <si>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</si>
  <si>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</si>
  <si>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</si>
  <si>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</si>
  <si>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</si>
  <si>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</si>
  <si>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</si>
  <si>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</si>
  <si>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</si>
  <si>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</si>
  <si>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</si>
  <si>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</si>
  <si>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</si>
  <si>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</si>
  <si>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</si>
  <si>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</si>
  <si>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</si>
  <si>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</si>
  <si>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</si>
  <si>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</si>
  <si>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</si>
  <si>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</si>
  <si>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</si>
  <si>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</si>
  <si>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</si>
  <si>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</si>
  <si>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</si>
  <si>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</si>
  <si>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</si>
  <si>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</si>
  <si>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</si>
  <si>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</si>
  <si>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</si>
  <si>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</si>
  <si>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</si>
  <si>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</si>
  <si>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</si>
  <si>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</si>
  <si>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</si>
  <si>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</si>
  <si>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</si>
  <si>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</si>
  <si>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</si>
  <si>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</si>
  <si>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</si>
  <si>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</si>
  <si>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</si>
  <si>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</si>
  <si>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</si>
  <si>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</si>
  <si>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</si>
  <si>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</si>
  <si>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</si>
  <si>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</si>
  <si>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</si>
  <si>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</si>
  <si>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</si>
  <si>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</si>
  <si>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</si>
  <si>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</si>
  <si>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</si>
  <si>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</si>
  <si>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</si>
  <si>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</si>
  <si>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</si>
  <si>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</si>
  <si>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</si>
  <si>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</si>
  <si>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</si>
  <si>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</si>
  <si>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</si>
  <si>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</si>
  <si>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</si>
  <si>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</si>
  <si>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</si>
  <si>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</si>
  <si>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</si>
  <si>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</si>
  <si>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</si>
  <si>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</si>
  <si>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</si>
  <si>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</si>
  <si>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</si>
  <si>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</si>
  <si>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</si>
  <si>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</si>
  <si>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</si>
  <si>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</si>
  <si>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</si>
  <si>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</si>
  <si>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</si>
  <si>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</si>
  <si>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</si>
  <si>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</si>
  <si>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</si>
  <si>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</si>
  <si>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</si>
  <si>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</si>
  <si>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</si>
  <si>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</si>
  <si>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</si>
  <si>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</si>
  <si>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</si>
  <si>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</si>
  <si>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</si>
  <si>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</si>
  <si>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</si>
  <si>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</si>
  <si>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</si>
  <si>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</si>
  <si>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</si>
  <si>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</si>
  <si>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</si>
  <si>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</si>
  <si>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</si>
  <si>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</si>
  <si>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</si>
  <si>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</si>
  <si>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</si>
  <si>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</si>
  <si>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</si>
  <si>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</si>
  <si>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</si>
  <si>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</si>
  <si>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</si>
  <si>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</si>
  <si>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</si>
  <si>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</si>
  <si>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</si>
  <si>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</si>
  <si>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</si>
  <si>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</si>
  <si>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</si>
  <si>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</si>
  <si>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</si>
  <si>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</si>
  <si>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</si>
  <si>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</si>
  <si>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</si>
  <si>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</si>
  <si>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</si>
  <si>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</si>
  <si>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</si>
  <si>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</si>
  <si>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</si>
  <si>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</si>
  <si>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</si>
  <si>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</si>
  <si>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</si>
  <si>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</si>
  <si>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</si>
  <si>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</si>
  <si>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</si>
  <si>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</si>
  <si>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</si>
  <si>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</si>
  <si>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</si>
  <si>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</si>
  <si>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</si>
  <si>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</si>
  <si>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</si>
  <si>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</si>
  <si>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</si>
  <si>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</si>
  <si>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</si>
  <si>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</si>
  <si>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</si>
  <si>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</si>
  <si>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</si>
  <si>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</si>
  <si>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</si>
  <si>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</si>
  <si>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</si>
  <si>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</si>
  <si>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</si>
  <si>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</si>
  <si>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</si>
  <si>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</si>
  <si>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</si>
  <si>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</si>
  <si>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</si>
  <si>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</si>
  <si>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</si>
  <si>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</si>
  <si>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</si>
  <si>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</si>
  <si>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</si>
  <si>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</si>
  <si>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</si>
  <si>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</si>
  <si>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</si>
  <si>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</si>
  <si>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</si>
  <si>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</si>
  <si>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</si>
  <si>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</si>
  <si>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</si>
  <si>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</si>
  <si>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</si>
  <si>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</si>
  <si>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</si>
  <si>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</si>
  <si>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</si>
  <si>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</si>
  <si>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</si>
  <si>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</si>
  <si>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</si>
  <si>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</si>
  <si>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</si>
  <si>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</si>
  <si>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</si>
  <si>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</si>
  <si>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</si>
  <si>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</si>
  <si>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</si>
  <si>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</si>
  <si>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</si>
  <si>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</si>
  <si>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</si>
  <si>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</si>
  <si>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</si>
  <si>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</si>
  <si>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</si>
  <si>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</si>
  <si>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</si>
  <si>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</si>
  <si>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</si>
  <si>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</si>
  <si>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</si>
  <si>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</si>
  <si>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</si>
  <si>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</si>
  <si>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</si>
  <si>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</si>
  <si>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</si>
  <si>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</si>
  <si>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</si>
  <si>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</si>
  <si>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</si>
  <si>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</si>
  <si>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</si>
  <si>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</si>
  <si>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</si>
  <si>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</si>
  <si>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</si>
  <si>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</si>
  <si>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</si>
  <si>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</si>
  <si>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</si>
  <si>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</si>
  <si>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</si>
  <si>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</si>
  <si>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</si>
  <si>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</si>
  <si>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</si>
  <si>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</si>
  <si>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</si>
  <si>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</si>
  <si>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</si>
  <si>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</si>
  <si>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</si>
  <si>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</si>
  <si>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</si>
  <si>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</si>
  <si>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</si>
  <si>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</si>
  <si>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</si>
  <si>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</si>
  <si>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</si>
  <si>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</si>
  <si>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</si>
  <si>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</si>
  <si>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</si>
  <si>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</si>
  <si>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</si>
  <si>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</si>
  <si>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</si>
  <si>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</si>
  <si>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</si>
  <si>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</si>
  <si>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</si>
  <si>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</si>
  <si>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</si>
  <si>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</si>
  <si>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</si>
  <si>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</si>
  <si>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</si>
  <si>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</si>
  <si>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</si>
  <si>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</si>
  <si>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</si>
  <si>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</si>
  <si>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</si>
  <si>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</si>
  <si>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</si>
  <si>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</si>
  <si>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</si>
  <si>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</si>
  <si>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</si>
  <si>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</si>
  <si>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</si>
  <si>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</si>
  <si>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</si>
  <si>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</si>
  <si>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</si>
  <si>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</si>
  <si>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</si>
  <si>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</si>
  <si>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</si>
  <si>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</si>
  <si>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</si>
  <si>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</si>
  <si>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</si>
  <si>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</si>
  <si>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</si>
  <si>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</si>
  <si>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</si>
  <si>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</si>
  <si>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</si>
  <si>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</si>
  <si>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</si>
  <si>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</si>
  <si>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</si>
  <si>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</si>
  <si>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</si>
  <si>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</si>
  <si>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</si>
  <si>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</si>
  <si>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</si>
  <si>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</si>
  <si>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</si>
  <si>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</si>
  <si>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</si>
  <si>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</si>
  <si>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</si>
  <si>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</si>
  <si>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</si>
  <si>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</si>
  <si>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</si>
  <si>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</si>
  <si>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</si>
  <si>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</si>
  <si>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</si>
  <si>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</si>
  <si>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</si>
  <si>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</si>
  <si>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</si>
  <si>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</si>
  <si>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</si>
  <si>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</si>
  <si>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</si>
  <si>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</si>
  <si>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</si>
  <si>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</si>
  <si>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</si>
  <si>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</si>
  <si>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</si>
  <si>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</si>
  <si>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</si>
  <si>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</si>
  <si>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</si>
  <si>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</si>
  <si>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</si>
  <si>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</si>
  <si>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</si>
  <si>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</si>
  <si>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</si>
  <si>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</si>
  <si>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</si>
  <si>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</si>
  <si>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</si>
  <si>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</si>
  <si>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</si>
  <si>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</si>
  <si>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</si>
  <si>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</si>
  <si>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</si>
  <si>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</si>
  <si>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</si>
  <si>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</si>
  <si>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</si>
  <si>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</si>
  <si>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</si>
  <si>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</si>
  <si>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</si>
  <si>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</si>
  <si>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</si>
  <si>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</si>
  <si>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</si>
  <si>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</si>
  <si>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</si>
  <si>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</si>
  <si>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</si>
  <si>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</si>
  <si>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</si>
  <si>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</si>
  <si>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</si>
  <si>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</si>
  <si>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</si>
  <si>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</si>
  <si>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</si>
  <si>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</si>
  <si>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</si>
  <si>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</si>
  <si>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</si>
  <si>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</si>
  <si>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</si>
  <si>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</si>
  <si>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</si>
  <si>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</si>
  <si>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</si>
  <si>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</si>
  <si>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</si>
  <si>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</si>
  <si>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</si>
  <si>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</si>
  <si>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</si>
  <si>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</si>
  <si>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</si>
  <si>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</si>
  <si>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</si>
  <si>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</si>
  <si>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</si>
  <si>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</si>
  <si>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</si>
  <si>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</si>
  <si>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</si>
  <si>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</si>
  <si>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</si>
  <si>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</si>
  <si>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</si>
  <si>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</si>
  <si>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</si>
  <si>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</si>
  <si>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</si>
  <si>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</si>
  <si>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</si>
  <si>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</si>
  <si>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</si>
  <si>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</si>
  <si>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</si>
  <si>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</si>
  <si>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</si>
  <si>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</si>
  <si>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</si>
  <si>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</si>
  <si>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</si>
  <si>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</si>
  <si>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</si>
  <si>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</si>
  <si>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</si>
  <si>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</si>
  <si>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</si>
  <si>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</si>
  <si>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</si>
  <si>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</si>
  <si>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</si>
  <si>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</si>
  <si>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</si>
  <si>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</si>
  <si>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</si>
  <si>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</si>
  <si>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</si>
  <si>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</si>
  <si>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</si>
  <si>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</si>
  <si>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</si>
  <si>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</si>
  <si>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</si>
  <si>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</si>
  <si>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</si>
  <si>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</si>
  <si>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</si>
  <si>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</si>
  <si>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</si>
  <si>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</si>
  <si>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</si>
  <si>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</si>
  <si>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</si>
  <si>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</si>
  <si>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</si>
  <si>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</si>
  <si>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</si>
  <si>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</si>
  <si>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</si>
  <si>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</si>
  <si>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</si>
  <si>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</si>
  <si>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</si>
  <si>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</si>
  <si>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</si>
  <si>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</si>
  <si>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</si>
  <si>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</si>
  <si>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</si>
  <si>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</si>
  <si>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</si>
  <si>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</si>
  <si>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</si>
  <si>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</si>
  <si>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</si>
  <si>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</si>
  <si>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</si>
  <si>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</si>
  <si>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</si>
  <si>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</si>
  <si>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</si>
  <si>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</si>
  <si>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</si>
  <si>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</si>
  <si>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</si>
  <si>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</si>
  <si>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</si>
  <si>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</si>
  <si>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</si>
  <si>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</si>
  <si>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</si>
  <si>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</si>
  <si>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</si>
  <si>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</si>
  <si>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</si>
  <si>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</si>
  <si>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</si>
  <si>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</si>
  <si>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</si>
  <si>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</si>
  <si>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</si>
  <si>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</si>
  <si>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</si>
  <si>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</si>
  <si>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</si>
  <si>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</si>
  <si>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</si>
  <si>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</si>
  <si>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</si>
  <si>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</si>
  <si>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</si>
  <si>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</si>
  <si>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</si>
  <si>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</si>
  <si>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</si>
  <si>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</si>
  <si>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</si>
  <si>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</si>
  <si>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</si>
  <si>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</si>
  <si>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</si>
  <si>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</si>
  <si>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</si>
  <si>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</si>
  <si>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</si>
  <si>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</si>
  <si>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</si>
  <si>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</si>
  <si>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</si>
  <si>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</si>
  <si>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</si>
  <si>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</si>
  <si>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</si>
  <si>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</si>
  <si>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</si>
  <si>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</si>
  <si>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</si>
  <si>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</si>
  <si>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</si>
  <si>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</si>
  <si>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</si>
  <si>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</si>
  <si>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</si>
  <si>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</si>
  <si>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</si>
  <si>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</si>
  <si>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</si>
  <si>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</si>
  <si>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</si>
  <si>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</si>
  <si>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</si>
  <si>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</si>
  <si>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</si>
  <si>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</si>
  <si>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</si>
  <si>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</si>
  <si>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</si>
  <si>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</si>
  <si>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</si>
  <si>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</si>
  <si>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</si>
  <si>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</si>
  <si>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</si>
  <si>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</si>
  <si>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</si>
  <si>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</si>
  <si>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</si>
  <si>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</si>
  <si>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</si>
  <si>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</si>
  <si>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</si>
  <si>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</si>
  <si>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</si>
  <si>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</si>
  <si>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</si>
  <si>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</si>
  <si>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</si>
  <si>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</si>
  <si>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</si>
  <si>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</si>
  <si>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</si>
  <si>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</si>
  <si>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</si>
  <si>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</si>
  <si>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</si>
  <si>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</si>
  <si>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</si>
  <si>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</si>
  <si>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</si>
  <si>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</si>
  <si>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</si>
  <si>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</si>
  <si>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</si>
  <si>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</si>
  <si>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</si>
  <si>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</si>
  <si>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</si>
  <si>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</si>
  <si>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</si>
  <si>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</si>
  <si>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</si>
  <si>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</si>
  <si>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</si>
  <si>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</si>
  <si>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</si>
  <si>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</si>
  <si>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</si>
  <si>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</si>
  <si>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</si>
  <si>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</si>
  <si>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</si>
  <si>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</si>
  <si>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</si>
  <si>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</si>
  <si>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</si>
  <si>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</si>
  <si>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</si>
  <si>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</si>
  <si>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</si>
  <si>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</si>
  <si>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</si>
  <si>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</si>
  <si>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</si>
  <si>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</si>
  <si>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</si>
  <si>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</si>
  <si>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</si>
  <si>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</si>
  <si>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</si>
  <si>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</si>
  <si>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</si>
  <si>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</si>
  <si>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</si>
  <si>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</si>
  <si>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</si>
  <si>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</si>
  <si>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</si>
  <si>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</si>
  <si>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</si>
  <si>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</si>
  <si>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</si>
  <si>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</si>
  <si>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</si>
  <si>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</si>
  <si>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</si>
  <si>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</si>
  <si>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</si>
  <si>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</si>
  <si>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</si>
  <si>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</si>
  <si>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</si>
  <si>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</si>
  <si>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</si>
  <si>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</si>
  <si>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</si>
  <si>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</si>
  <si>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</si>
  <si>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</si>
  <si>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</si>
  <si>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</si>
  <si>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</si>
  <si>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</si>
  <si>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</si>
  <si>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</si>
  <si>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</si>
  <si>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</si>
  <si>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</si>
  <si>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</si>
  <si>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</si>
  <si>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</si>
  <si>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</si>
  <si>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</si>
  <si>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</si>
  <si>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</si>
  <si>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</si>
  <si>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</si>
  <si>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</si>
  <si>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</si>
  <si>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</si>
  <si>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</si>
  <si>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</si>
  <si>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</si>
  <si>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</si>
  <si>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</si>
  <si>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</si>
  <si>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</si>
  <si>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</si>
  <si>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</si>
  <si>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</si>
  <si>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</si>
  <si>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</si>
  <si>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</si>
  <si>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</si>
  <si>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</si>
  <si>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</si>
  <si>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</si>
  <si>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</si>
  <si>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</si>
  <si>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</si>
  <si>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</si>
  <si>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</si>
  <si>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</si>
  <si>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</si>
  <si>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</si>
  <si>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</si>
  <si>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</si>
  <si>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</si>
  <si>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</si>
  <si>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</si>
  <si>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</si>
  <si>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</si>
  <si>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</si>
  <si>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</si>
  <si>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</si>
  <si>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</si>
  <si>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</si>
  <si>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</si>
  <si>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</si>
  <si>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</si>
  <si>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</si>
  <si>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</si>
  <si>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</si>
  <si>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</si>
  <si>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</si>
  <si>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</si>
  <si>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</si>
  <si>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</si>
  <si>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</si>
  <si>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</si>
  <si>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</si>
  <si>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</si>
  <si>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</si>
  <si>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</si>
  <si>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</si>
  <si>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</si>
  <si>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</si>
  <si>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</si>
  <si>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</si>
  <si>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</si>
  <si>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</si>
  <si>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</si>
  <si>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</si>
  <si>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</si>
  <si>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</si>
  <si>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</si>
  <si>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</si>
  <si>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</si>
  <si>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</si>
  <si>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</si>
  <si>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</si>
  <si>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</si>
  <si>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</si>
  <si>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</si>
  <si>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</si>
  <si>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</si>
  <si>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</si>
  <si>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</si>
  <si>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</si>
  <si>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</si>
  <si>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</si>
  <si>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</si>
  <si>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</si>
  <si>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</si>
  <si>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</si>
  <si>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</si>
  <si>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</si>
  <si>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</si>
  <si>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</si>
  <si>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</si>
  <si>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</si>
  <si>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</si>
  <si>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</si>
  <si>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</si>
  <si>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</si>
  <si>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</si>
  <si>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</si>
  <si>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</si>
  <si>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</si>
  <si>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</si>
  <si>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</si>
  <si>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</si>
  <si>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</si>
  <si>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</si>
  <si>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</si>
  <si>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</si>
  <si>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</si>
  <si>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</si>
  <si>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</si>
  <si>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</si>
  <si>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</si>
  <si>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</si>
  <si>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</si>
  <si>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</si>
  <si>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</si>
  <si>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</si>
  <si>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</si>
  <si>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</si>
  <si>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</si>
  <si>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</si>
  <si>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</si>
  <si>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</si>
  <si>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</si>
  <si>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</si>
  <si>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</si>
  <si>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</si>
  <si>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</si>
  <si>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</si>
  <si>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</si>
  <si>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</si>
  <si>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</si>
  <si>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</si>
  <si>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</si>
  <si>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</si>
  <si>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</si>
  <si>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</si>
  <si>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</si>
  <si>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</si>
  <si>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</si>
  <si>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</si>
  <si>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</si>
  <si>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</si>
  <si>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</si>
  <si>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</si>
  <si>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</si>
  <si>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</si>
  <si>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</si>
  <si>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</si>
  <si>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</si>
  <si>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</si>
  <si>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</si>
  <si>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</si>
  <si>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</si>
  <si>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</si>
  <si>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</si>
  <si>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</si>
  <si>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</si>
  <si>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</si>
  <si>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</si>
  <si>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</si>
  <si>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</si>
  <si>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</si>
  <si>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</si>
  <si>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</si>
  <si>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</si>
  <si>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</si>
  <si>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</si>
  <si>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</si>
  <si>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</si>
  <si>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</si>
  <si>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</si>
  <si>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</si>
  <si>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</si>
  <si>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</si>
  <si>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</si>
  <si>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</si>
  <si>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</si>
  <si>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</si>
  <si>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</si>
  <si>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</si>
  <si>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</si>
  <si>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</si>
  <si>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</si>
  <si>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</si>
  <si>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</si>
  <si>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</si>
  <si>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</si>
  <si>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</si>
  <si>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</si>
  <si>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</si>
  <si>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</si>
  <si>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</si>
  <si>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</si>
  <si>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</si>
  <si>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</si>
  <si>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</si>
  <si>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</si>
  <si>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</si>
  <si>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</si>
  <si>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</si>
  <si>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</si>
  <si>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</si>
  <si>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</si>
  <si>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</si>
  <si>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</si>
  <si>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</si>
  <si>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</si>
  <si>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</si>
  <si>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</si>
  <si>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</si>
  <si>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</si>
  <si>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</si>
  <si>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</si>
  <si>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</si>
  <si>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</si>
  <si>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</si>
  <si>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</si>
  <si>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</si>
  <si>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</si>
  <si>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</si>
  <si>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</si>
  <si>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</si>
  <si>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</si>
  <si>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</si>
  <si>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</si>
  <si>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</si>
  <si>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</si>
  <si>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</si>
  <si>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</si>
  <si>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</si>
  <si>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</si>
  <si>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</si>
  <si>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</si>
  <si>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</si>
  <si>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</si>
  <si>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</si>
  <si>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</si>
  <si>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</si>
  <si>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</si>
  <si>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</si>
  <si>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</si>
  <si>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</si>
  <si>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</si>
  <si>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</si>
  <si>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</si>
  <si>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</si>
  <si>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</si>
  <si>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</si>
  <si>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</si>
  <si>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</si>
  <si>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</si>
  <si>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</si>
  <si>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</si>
  <si>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</si>
  <si>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</si>
  <si>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</si>
  <si>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</si>
  <si>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</si>
  <si>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</si>
  <si>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</si>
  <si>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</si>
  <si>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</si>
  <si>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</si>
  <si>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</si>
  <si>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</si>
  <si>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</si>
  <si>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</si>
  <si>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</si>
  <si>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</si>
  <si>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</si>
  <si>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</si>
  <si>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</si>
  <si>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</si>
  <si>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</si>
  <si>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</si>
  <si>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</si>
  <si>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</si>
  <si>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</si>
  <si>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</si>
  <si>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</si>
  <si>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</si>
  <si>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</si>
  <si>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</si>
  <si>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</si>
  <si>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</si>
  <si>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</si>
  <si>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</si>
  <si>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</si>
  <si>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</si>
  <si>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</si>
  <si>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</si>
  <si>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</si>
  <si>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</si>
  <si>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</si>
  <si>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</si>
  <si>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</si>
  <si>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</si>
  <si>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</si>
  <si>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</si>
  <si>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</si>
  <si>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</si>
  <si>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</si>
  <si>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</si>
  <si>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</si>
  <si>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</si>
  <si>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</si>
  <si>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</si>
  <si>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</si>
  <si>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</si>
  <si>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</si>
  <si>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</si>
  <si>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</si>
  <si>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</si>
  <si>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</si>
  <si>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</si>
  <si>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</si>
  <si>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</si>
  <si>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</si>
  <si>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</si>
  <si>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</si>
  <si>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</si>
  <si>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</si>
  <si>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</si>
  <si>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</si>
  <si>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</si>
  <si>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</si>
  <si>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</si>
  <si>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</si>
  <si>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</si>
  <si>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</si>
  <si>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</si>
  <si>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</si>
  <si>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</si>
  <si>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</si>
  <si>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</si>
  <si>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</si>
  <si>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</si>
  <si>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</si>
  <si>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</si>
  <si>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</si>
  <si>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</si>
  <si>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</si>
  <si>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</si>
  <si>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</si>
  <si>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</si>
  <si>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</si>
  <si>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</si>
  <si>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</si>
  <si>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</si>
  <si>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</si>
  <si>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</si>
  <si>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</si>
  <si>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</si>
  <si>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</si>
  <si>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</si>
  <si>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</si>
  <si>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</si>
  <si>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</si>
  <si>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</si>
  <si>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</si>
  <si>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</si>
  <si>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</si>
  <si>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</si>
  <si>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</si>
  <si>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</si>
  <si>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</si>
  <si>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</si>
  <si>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</si>
  <si>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</si>
  <si>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</si>
  <si>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</si>
  <si>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</si>
  <si>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</si>
  <si>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</si>
  <si>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</si>
  <si>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</si>
  <si>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</si>
  <si>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</si>
  <si>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</si>
  <si>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</si>
  <si>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</si>
  <si>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</si>
  <si>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</si>
  <si>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</si>
  <si>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</si>
  <si>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</si>
  <si>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</si>
  <si>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</si>
  <si>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</si>
  <si>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</si>
  <si>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</si>
  <si>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</si>
  <si>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</si>
  <si>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</si>
  <si>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</si>
  <si>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</si>
  <si>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</si>
  <si>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</si>
  <si>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</si>
  <si>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</si>
  <si>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</si>
  <si>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</si>
  <si>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</si>
  <si>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</si>
  <si>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</si>
  <si>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</si>
  <si>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</si>
  <si>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</si>
  <si>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</si>
  <si>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</si>
  <si>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</si>
  <si>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</si>
  <si>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</si>
  <si>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</si>
  <si>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</si>
  <si>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</si>
  <si>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</si>
  <si>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</si>
  <si>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</si>
  <si>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</si>
  <si>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</si>
  <si>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</si>
  <si>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</si>
  <si>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</si>
  <si>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</si>
  <si>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</si>
  <si>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</si>
  <si>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</si>
  <si>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</si>
  <si>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</si>
  <si>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</si>
  <si>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</si>
  <si>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</si>
  <si>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</si>
  <si>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</si>
  <si>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</si>
  <si>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</si>
  <si>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</si>
  <si>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</si>
  <si>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</si>
  <si>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</si>
  <si>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</si>
  <si>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</si>
  <si>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</si>
  <si>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</si>
  <si>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</si>
  <si>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</si>
  <si>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</si>
  <si>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</si>
  <si>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</si>
  <si>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</si>
  <si>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</si>
  <si>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</si>
  <si>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</si>
  <si>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</si>
  <si>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</si>
  <si>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</si>
  <si>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</si>
  <si>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</si>
  <si>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</si>
  <si>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</si>
  <si>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</si>
  <si>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</si>
  <si>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</si>
  <si>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</si>
  <si>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</si>
  <si>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</si>
  <si>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</si>
  <si>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</si>
  <si>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</si>
  <si>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</si>
  <si>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</si>
  <si>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</si>
  <si>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</si>
  <si>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</si>
  <si>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</si>
  <si>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</si>
  <si>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</si>
  <si>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</si>
  <si>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</si>
  <si>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</si>
  <si>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</si>
  <si>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</si>
  <si>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</si>
  <si>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</si>
  <si>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</si>
  <si>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</si>
  <si>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</si>
  <si>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</si>
  <si>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</si>
  <si>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</si>
  <si>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</si>
  <si>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</si>
  <si>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</si>
  <si>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</si>
  <si>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</si>
  <si>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</si>
  <si>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</si>
  <si>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</si>
  <si>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</si>
  <si>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</si>
  <si>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</si>
  <si>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</si>
  <si>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</si>
  <si>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</si>
  <si>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</si>
  <si>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</si>
  <si>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</si>
  <si>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</si>
  <si>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</si>
  <si>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</si>
  <si>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</si>
  <si>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</si>
  <si>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</si>
  <si>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</si>
  <si>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</si>
  <si>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</si>
  <si>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</si>
  <si>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</si>
  <si>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</si>
  <si>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</si>
  <si>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</si>
  <si>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</si>
  <si>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</si>
  <si>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</si>
  <si>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</si>
  <si>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</si>
  <si>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</si>
  <si>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</si>
  <si>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</si>
  <si>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</si>
  <si>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</si>
  <si>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</si>
  <si>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</si>
  <si>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</si>
  <si>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</si>
  <si>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</si>
  <si>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</si>
  <si>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</si>
  <si>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</si>
  <si>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</si>
  <si>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</si>
  <si>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</si>
  <si>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</si>
  <si>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</si>
  <si>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</si>
  <si>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</si>
  <si>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</si>
  <si>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</si>
  <si>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</si>
  <si>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</si>
  <si>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</si>
  <si>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</si>
  <si>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</si>
  <si>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</si>
  <si>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</si>
  <si>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</si>
  <si>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</si>
  <si>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</si>
  <si>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</si>
  <si>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</si>
  <si>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</si>
  <si>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</si>
  <si>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</si>
  <si>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</si>
  <si>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</si>
  <si>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</si>
  <si>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</si>
  <si>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</si>
  <si>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</si>
  <si>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</si>
  <si>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</si>
  <si>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</si>
  <si>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</si>
  <si>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</si>
  <si>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</si>
  <si>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</si>
  <si>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</si>
  <si>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</si>
  <si>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</si>
  <si>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</si>
  <si>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</si>
  <si>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</si>
  <si>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</si>
  <si>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</si>
  <si>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</si>
  <si>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</si>
  <si>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</si>
  <si>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</si>
  <si>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</si>
  <si>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</si>
  <si>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</si>
  <si>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</si>
  <si>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</si>
  <si>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</si>
  <si>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</si>
  <si>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</si>
  <si>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</si>
  <si>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</si>
  <si>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</si>
  <si>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</si>
  <si>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</si>
  <si>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</si>
  <si>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</si>
  <si>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</si>
  <si>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</si>
  <si>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</si>
  <si>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</si>
  <si>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</si>
  <si>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</si>
  <si>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</si>
  <si>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</si>
  <si>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</si>
  <si>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</si>
  <si>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</si>
  <si>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</si>
  <si>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</si>
  <si>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</si>
  <si>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</si>
  <si>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</si>
  <si>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</si>
  <si>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</si>
  <si>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</si>
  <si>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</si>
  <si>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</si>
  <si>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</si>
  <si>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</si>
  <si>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</si>
  <si>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</si>
  <si>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</si>
  <si>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</si>
  <si>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</si>
  <si>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</si>
  <si>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</si>
  <si>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</si>
  <si>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</si>
  <si>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</si>
  <si>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</si>
  <si>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</si>
  <si>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</si>
  <si>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</si>
  <si>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</si>
  <si>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</si>
  <si>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</si>
  <si>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</si>
  <si>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</si>
  <si>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</si>
  <si>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</si>
  <si>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</si>
  <si>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</si>
  <si>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</si>
  <si>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</si>
  <si>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</si>
  <si>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</si>
  <si>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</si>
  <si>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</si>
  <si>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</si>
  <si>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</si>
  <si>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</si>
  <si>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</si>
  <si>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</si>
  <si>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</si>
  <si>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</si>
  <si>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</si>
  <si>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</si>
  <si>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</si>
  <si>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</si>
  <si>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</si>
  <si>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</si>
  <si>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</si>
  <si>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</si>
  <si>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</si>
  <si>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</si>
  <si>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</si>
  <si>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</si>
  <si>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</si>
  <si>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</si>
  <si>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</si>
  <si>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</si>
  <si>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</si>
  <si>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</si>
  <si>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</si>
  <si>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</si>
  <si>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</si>
  <si>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</si>
  <si>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</si>
  <si>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</si>
  <si>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</si>
  <si>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</si>
  <si>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</si>
  <si>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</si>
  <si>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</si>
  <si>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</si>
  <si>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</si>
  <si>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</si>
  <si>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</si>
  <si>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</si>
  <si>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</si>
  <si>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</si>
  <si>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</si>
  <si>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</si>
  <si>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</si>
  <si>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</si>
  <si>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</si>
  <si>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</si>
  <si>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</si>
  <si>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</si>
  <si>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</si>
  <si>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</si>
  <si>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</si>
  <si>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</si>
  <si>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</si>
  <si>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</si>
  <si>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</si>
  <si>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</si>
  <si>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</si>
  <si>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</si>
  <si>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</si>
  <si>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</si>
  <si>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</si>
  <si>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</si>
  <si>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</si>
  <si>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</si>
  <si>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</si>
  <si>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</si>
  <si>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</si>
  <si>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</si>
  <si>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</si>
  <si>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</si>
  <si>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</si>
  <si>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</si>
  <si>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</si>
  <si>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</si>
  <si>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</si>
  <si>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</si>
  <si>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</si>
  <si>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</si>
  <si>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</si>
  <si>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</si>
  <si>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</si>
  <si>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</si>
  <si>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</si>
  <si>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</si>
  <si>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</si>
  <si>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</si>
  <si>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</si>
  <si>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</si>
  <si>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</si>
  <si>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</si>
  <si>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</si>
  <si>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</si>
  <si>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</si>
  <si>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</si>
  <si>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</si>
  <si>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</si>
  <si>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</si>
  <si>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</si>
  <si>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</si>
  <si>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</si>
  <si>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</si>
  <si>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</si>
  <si>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</si>
  <si>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</si>
  <si>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</si>
  <si>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</si>
  <si>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</si>
  <si>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</si>
  <si>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</si>
  <si>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</si>
  <si>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</si>
  <si>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</si>
  <si>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</si>
  <si>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</si>
  <si>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</si>
  <si>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</si>
  <si>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</si>
  <si>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</si>
  <si>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</si>
  <si>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</si>
  <si>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</si>
  <si>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</si>
  <si>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</si>
  <si>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</si>
  <si>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</si>
  <si>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</si>
  <si>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</si>
  <si>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</si>
  <si>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</si>
  <si>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</si>
  <si>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</si>
  <si>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</si>
  <si>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</si>
  <si>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</si>
  <si>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</si>
  <si>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</si>
  <si>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</si>
  <si>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</si>
  <si>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</si>
  <si>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</si>
  <si>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</si>
  <si>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</si>
  <si>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</si>
  <si>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</si>
  <si>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</si>
  <si>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</si>
  <si>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</si>
  <si>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</si>
  <si>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</si>
  <si>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</si>
  <si>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</si>
  <si>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</si>
  <si>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</si>
  <si>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</si>
  <si>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</si>
  <si>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</si>
  <si>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</si>
  <si>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</si>
  <si>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</si>
  <si>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</si>
  <si>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</si>
  <si>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</si>
  <si>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</si>
  <si>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</si>
  <si>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</si>
  <si>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</si>
  <si>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</si>
  <si>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</si>
  <si>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</si>
  <si>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</si>
  <si>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</si>
  <si>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</si>
  <si>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</si>
  <si>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</si>
  <si>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</si>
  <si>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</si>
  <si>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</si>
  <si>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</si>
  <si>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</si>
  <si>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</si>
  <si>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</si>
  <si>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</si>
  <si>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</si>
  <si>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</si>
  <si>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</si>
  <si>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</si>
  <si>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</si>
  <si>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</si>
  <si>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</si>
  <si>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</si>
  <si>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</si>
  <si>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</si>
  <si>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</si>
  <si>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</si>
  <si>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</si>
  <si>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</si>
  <si>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</si>
  <si>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</si>
  <si>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</si>
  <si>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</si>
  <si>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</si>
  <si>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</si>
  <si>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</si>
  <si>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</si>
  <si>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</si>
  <si>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</si>
  <si>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</si>
  <si>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</si>
  <si>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</si>
  <si>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</si>
  <si>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</si>
  <si>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</si>
  <si>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</si>
  <si>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</si>
  <si>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</si>
  <si>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</si>
  <si>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</si>
  <si>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</si>
  <si>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</si>
  <si>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</si>
  <si>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</si>
  <si>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</si>
  <si>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</si>
  <si>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</si>
  <si>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</si>
  <si>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</si>
  <si>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</si>
  <si>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</si>
  <si>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</si>
  <si>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</si>
  <si>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</si>
  <si>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</si>
  <si>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</si>
  <si>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</si>
  <si>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</si>
  <si>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</si>
  <si>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</si>
  <si>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</si>
  <si>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</si>
  <si>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</si>
  <si>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</si>
  <si>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</si>
  <si>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</si>
  <si>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</si>
  <si>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</si>
  <si>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</si>
  <si>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</si>
  <si>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</si>
  <si>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</si>
  <si>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</si>
  <si>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</si>
  <si>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</si>
  <si>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</si>
  <si>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</si>
  <si>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</si>
  <si>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</si>
  <si>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</si>
  <si>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</si>
  <si>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</si>
  <si>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</si>
  <si>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</si>
  <si>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</si>
  <si>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</si>
  <si>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</si>
  <si>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</si>
  <si>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</si>
  <si>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</si>
  <si>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</si>
  <si>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</si>
  <si>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</si>
  <si>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</si>
  <si>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</si>
  <si>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</si>
  <si>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</si>
  <si>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</si>
  <si>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</si>
  <si>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</si>
  <si>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</si>
  <si>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</si>
  <si>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</si>
  <si>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</si>
  <si>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</si>
  <si>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</si>
  <si>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</si>
  <si>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</si>
  <si>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</si>
  <si>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</si>
  <si>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</si>
  <si>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</si>
  <si>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</si>
  <si>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</si>
  <si>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</si>
  <si>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</si>
  <si>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</si>
  <si>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</si>
  <si>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</si>
  <si>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</si>
  <si>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</si>
  <si>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</si>
  <si>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</si>
  <si>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</si>
  <si>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</si>
  <si>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</si>
  <si>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</si>
  <si>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</si>
  <si>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</si>
  <si>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</si>
  <si>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</si>
  <si>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</si>
  <si>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</si>
  <si>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</si>
  <si>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</si>
  <si>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</si>
  <si>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</si>
  <si>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</si>
  <si>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</si>
  <si>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</si>
  <si>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</si>
  <si>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</si>
  <si>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</si>
  <si>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</si>
  <si>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</si>
  <si>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</si>
  <si>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</si>
  <si>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</si>
  <si>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</si>
  <si>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</si>
  <si>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</si>
  <si>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</si>
  <si>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</si>
  <si>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</si>
  <si>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</si>
  <si>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</si>
  <si>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</si>
  <si>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</si>
  <si>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</si>
  <si>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</si>
  <si>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</si>
  <si>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</si>
  <si>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</si>
  <si>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</si>
  <si>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</si>
  <si>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</si>
  <si>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</si>
  <si>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</si>
  <si>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</si>
  <si>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</si>
  <si>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</si>
  <si>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</si>
  <si>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</si>
  <si>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</si>
  <si>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</si>
  <si>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</si>
  <si>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</si>
  <si>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</si>
  <si>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</si>
  <si>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</si>
  <si>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</si>
  <si>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</si>
  <si>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</si>
  <si>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</si>
  <si>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</si>
  <si>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</si>
  <si>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</si>
  <si>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</si>
  <si>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</si>
  <si>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</si>
  <si>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</si>
  <si>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</si>
  <si>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</si>
  <si>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</si>
  <si>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</si>
  <si>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</si>
  <si>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</si>
  <si>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</si>
  <si>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</si>
  <si>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</si>
  <si>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</si>
  <si>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</si>
  <si>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</si>
  <si>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</si>
  <si>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</si>
  <si>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</si>
  <si>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</si>
  <si>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</si>
  <si>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</si>
  <si>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</si>
  <si>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</si>
  <si>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</si>
  <si>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</si>
  <si>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</si>
  <si>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</si>
  <si>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</si>
  <si>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</si>
  <si>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</si>
  <si>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</si>
  <si>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</si>
  <si>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</si>
  <si>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</si>
  <si>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</si>
  <si>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</si>
  <si>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</si>
  <si>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</si>
  <si>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</si>
  <si>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</si>
  <si>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</si>
  <si>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</si>
  <si>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</si>
  <si>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</si>
  <si>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</si>
  <si>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</si>
  <si>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</si>
  <si>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</si>
  <si>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</si>
  <si>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</si>
  <si>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</si>
  <si>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</si>
  <si>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</si>
  <si>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</si>
  <si>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</si>
  <si>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</si>
  <si>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</si>
  <si>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</si>
  <si>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</si>
  <si>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</si>
  <si>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</si>
  <si>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</si>
  <si>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</si>
  <si>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</si>
  <si>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</si>
  <si>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</si>
  <si>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</si>
  <si>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</si>
  <si>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</si>
  <si>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</si>
  <si>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</si>
  <si>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</si>
  <si>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</si>
  <si>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</si>
  <si>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</si>
  <si>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</si>
  <si>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</si>
  <si>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</si>
  <si>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</si>
  <si>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</si>
  <si>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</si>
  <si>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</si>
  <si>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</si>
  <si>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</si>
  <si>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</si>
  <si>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</si>
  <si>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</si>
  <si>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</si>
  <si>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</si>
  <si>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</si>
  <si>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</si>
  <si>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</si>
  <si>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</si>
  <si>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</si>
  <si>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</si>
  <si>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</si>
  <si>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</si>
  <si>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</si>
  <si>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</si>
  <si>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</si>
  <si>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</si>
  <si>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</si>
  <si>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</si>
  <si>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</si>
  <si>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</si>
  <si>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</si>
  <si>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</si>
  <si>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</si>
  <si>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</si>
  <si>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</si>
  <si>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</si>
  <si>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</si>
  <si>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</si>
  <si>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</si>
  <si>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</si>
  <si>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</si>
  <si>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</si>
  <si>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</si>
  <si>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</si>
  <si>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</si>
  <si>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</si>
  <si>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</si>
  <si>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</si>
  <si>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</si>
  <si>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</si>
  <si>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</si>
  <si>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</si>
  <si>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</si>
  <si>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</si>
  <si>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</si>
  <si>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</si>
  <si>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</si>
  <si>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</si>
  <si>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</si>
  <si>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</si>
  <si>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</si>
  <si>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</si>
  <si>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</si>
  <si>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</si>
  <si>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</si>
  <si>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</si>
  <si>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</si>
  <si>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</si>
  <si>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</si>
  <si>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</si>
  <si>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</si>
  <si>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</si>
  <si>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</si>
  <si>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</si>
  <si>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</si>
  <si>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</si>
  <si>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</si>
  <si>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</si>
  <si>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</si>
  <si>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</si>
  <si>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</si>
  <si>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</si>
  <si>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</si>
  <si>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</si>
  <si>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</si>
  <si>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</si>
  <si>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</si>
  <si>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</si>
  <si>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</si>
  <si>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</si>
  <si>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</si>
  <si>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</si>
  <si>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</si>
  <si>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</si>
  <si>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</si>
  <si>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</si>
  <si>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</si>
  <si>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</si>
  <si>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</si>
  <si>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</si>
  <si>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</si>
  <si>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</si>
  <si>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</si>
  <si>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</si>
  <si>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</si>
  <si>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</si>
  <si>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</si>
  <si>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</si>
  <si>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</si>
  <si>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</si>
  <si>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</si>
  <si>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</si>
  <si>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</si>
  <si>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</si>
  <si>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</si>
  <si>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</si>
  <si>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</si>
  <si>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</si>
  <si>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</si>
  <si>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</si>
  <si>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</si>
  <si>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</si>
  <si>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</si>
  <si>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</si>
  <si>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</si>
  <si>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</si>
  <si>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</si>
  <si>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</si>
  <si>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</si>
  <si>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</si>
  <si>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</si>
  <si>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</si>
  <si>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</si>
  <si>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</si>
  <si>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</si>
  <si>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</si>
  <si>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</si>
  <si>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</si>
  <si>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</si>
  <si>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</si>
  <si>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</si>
  <si>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</si>
  <si>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</si>
  <si>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</si>
  <si>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</si>
  <si>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</si>
  <si>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</si>
  <si>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</si>
  <si>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</si>
  <si>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</si>
  <si>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</si>
  <si>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</si>
  <si>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</si>
  <si>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</si>
  <si>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</si>
  <si>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</si>
  <si>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</si>
  <si>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</si>
  <si>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</si>
  <si>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</si>
  <si>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</si>
  <si>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</si>
  <si>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</si>
  <si>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</si>
  <si>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</si>
  <si>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</si>
  <si>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</si>
  <si>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</si>
  <si>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</si>
  <si>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</si>
  <si>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</si>
  <si>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</si>
  <si>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</si>
  <si>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</si>
  <si>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</si>
  <si>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</si>
  <si>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</si>
  <si>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</si>
  <si>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</si>
  <si>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</si>
  <si>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</si>
  <si>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</si>
  <si>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</si>
  <si>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</si>
  <si>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</si>
  <si>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</si>
  <si>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</si>
  <si>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</si>
  <si>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</si>
  <si>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</si>
  <si>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</si>
  <si>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</si>
  <si>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</si>
  <si>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</si>
  <si>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</si>
  <si>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</si>
  <si>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</si>
  <si>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</si>
  <si>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</si>
  <si>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</si>
  <si>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</si>
  <si>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</si>
  <si>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</si>
  <si>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</si>
  <si>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</si>
  <si>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</si>
  <si>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</si>
  <si>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</si>
  <si>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</si>
  <si>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</si>
  <si>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</si>
  <si>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</si>
  <si>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</si>
  <si>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</si>
  <si>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</si>
  <si>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</si>
  <si>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</si>
  <si>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</si>
  <si>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</si>
  <si>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</si>
  <si>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</si>
  <si>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</si>
  <si>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</si>
  <si>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</si>
  <si>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</si>
  <si>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</si>
  <si>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</si>
  <si>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</si>
  <si>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</si>
  <si>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</si>
  <si>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</si>
  <si>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</si>
  <si>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</si>
  <si>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</si>
  <si>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</si>
  <si>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</si>
  <si>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</si>
  <si>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</si>
  <si>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</si>
  <si>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</si>
  <si>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</si>
  <si>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</si>
  <si>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</si>
  <si>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</si>
  <si>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</si>
  <si>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</si>
  <si>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</si>
  <si>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</si>
  <si>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</si>
  <si>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</si>
  <si>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</si>
  <si>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</si>
  <si>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</si>
  <si>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</si>
  <si>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</si>
  <si>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</si>
  <si>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</si>
  <si>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</si>
  <si>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</si>
  <si>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</si>
  <si>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</si>
  <si>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</si>
  <si>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</si>
  <si>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</si>
  <si>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</si>
  <si>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</si>
  <si>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</si>
  <si>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</si>
  <si>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</si>
  <si>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</si>
  <si>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</si>
  <si>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</si>
  <si>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</si>
  <si>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</si>
  <si>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</si>
  <si>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</si>
  <si>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</si>
  <si>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</si>
  <si>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</si>
  <si>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</si>
  <si>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</si>
  <si>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</si>
  <si>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</si>
  <si>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</si>
  <si>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</si>
  <si>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</si>
  <si>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</si>
  <si>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</si>
  <si>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</si>
  <si>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</si>
  <si>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</si>
  <si>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</si>
  <si>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</si>
  <si>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</si>
  <si>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</si>
  <si>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</si>
  <si>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</si>
  <si>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</si>
  <si>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</si>
  <si>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</si>
  <si>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</si>
  <si>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</si>
  <si>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</si>
  <si>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</si>
  <si>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</si>
  <si>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</si>
  <si>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</si>
  <si>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</si>
  <si>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</si>
  <si>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</si>
  <si>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</si>
  <si>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</si>
  <si>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</si>
  <si>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</si>
  <si>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</si>
  <si>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</si>
  <si>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</si>
  <si>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</si>
  <si>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</si>
  <si>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</si>
  <si>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</si>
  <si>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</si>
  <si>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</si>
  <si>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</si>
  <si>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</si>
  <si>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</si>
  <si>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</si>
  <si>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</si>
  <si>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</si>
  <si>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</si>
  <si>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</si>
  <si>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</si>
  <si>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</si>
  <si>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</si>
  <si>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</si>
  <si>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</si>
  <si>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</si>
  <si>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</si>
  <si>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</si>
  <si>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</si>
  <si>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</si>
  <si>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</si>
  <si>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</si>
  <si>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</si>
  <si>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</si>
  <si>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</si>
  <si>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</si>
  <si>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</si>
  <si>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</si>
  <si>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</si>
  <si>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</si>
  <si>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</si>
  <si>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</si>
  <si>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</si>
  <si>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</si>
  <si>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</si>
  <si>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</si>
  <si>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</si>
  <si>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</si>
  <si>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</si>
  <si>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</si>
  <si>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</si>
  <si>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</si>
  <si>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</si>
  <si>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</si>
  <si>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</si>
  <si>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</si>
  <si>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</si>
  <si>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</si>
  <si>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</si>
  <si>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</si>
  <si>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</si>
  <si>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</si>
  <si>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</si>
  <si>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</si>
  <si>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</si>
  <si>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</si>
  <si>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</si>
  <si>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</si>
  <si>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</si>
  <si>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</si>
  <si>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</si>
  <si>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</si>
  <si>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</si>
  <si>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</si>
  <si>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</si>
  <si>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</si>
  <si>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</si>
  <si>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</si>
  <si>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</si>
  <si>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</si>
  <si>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</si>
  <si>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</si>
  <si>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</si>
  <si>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</si>
  <si>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</si>
  <si>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</si>
  <si>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</si>
  <si>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</si>
  <si>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</si>
  <si>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</si>
  <si>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</si>
  <si>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</si>
  <si>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</si>
  <si>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</si>
  <si>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</si>
  <si>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</si>
  <si>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</si>
  <si>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</si>
  <si>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</si>
  <si>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</si>
  <si>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</si>
  <si>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</si>
  <si>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</si>
  <si>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</si>
  <si>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</si>
  <si>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</si>
  <si>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</si>
  <si>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</si>
  <si>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</si>
  <si>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</si>
  <si>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</si>
  <si>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</si>
  <si>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</si>
  <si>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</si>
  <si>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</si>
  <si>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</si>
  <si>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</si>
  <si>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</si>
  <si>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</si>
  <si>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</si>
  <si>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</si>
  <si>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</si>
  <si>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</si>
  <si>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</si>
  <si>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</si>
  <si>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</si>
  <si>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</si>
  <si>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</si>
  <si>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</si>
  <si>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</si>
  <si>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</si>
  <si>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</si>
  <si>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</si>
  <si>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</si>
  <si>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</si>
  <si>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</si>
  <si>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</si>
  <si>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</si>
  <si>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</si>
  <si>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</si>
  <si>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</si>
  <si>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</si>
  <si>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</si>
  <si>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</si>
  <si>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</si>
  <si>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</si>
  <si>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</si>
  <si>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</si>
  <si>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</si>
  <si>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</si>
  <si>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</si>
  <si>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</si>
  <si>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</si>
  <si>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</si>
  <si>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</si>
  <si>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</si>
  <si>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</si>
  <si>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</si>
  <si>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</si>
  <si>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</si>
  <si>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</si>
  <si>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</si>
  <si>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</si>
  <si>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</si>
  <si>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</si>
  <si>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</si>
  <si>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</si>
  <si>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</si>
  <si>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</si>
  <si>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</si>
  <si>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</si>
  <si>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</si>
  <si>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</si>
  <si>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</si>
  <si>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</si>
  <si>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</si>
  <si>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</si>
  <si>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</si>
  <si>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</si>
  <si>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</si>
  <si>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</si>
  <si>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</si>
  <si>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</si>
  <si>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</si>
  <si>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</si>
  <si>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</si>
  <si>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</si>
  <si>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</si>
  <si>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</si>
  <si>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</si>
  <si>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</si>
  <si>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</si>
  <si>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</si>
  <si>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</si>
  <si>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</si>
  <si>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</si>
  <si>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</si>
  <si>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</si>
  <si>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</si>
  <si>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</si>
  <si>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</si>
  <si>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</si>
  <si>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</si>
  <si>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</si>
  <si>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</si>
  <si>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</si>
  <si>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</si>
  <si>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</si>
  <si>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</si>
  <si>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</si>
  <si>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</si>
  <si>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</si>
  <si>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</si>
  <si>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</si>
  <si>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</si>
  <si>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</si>
  <si>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</si>
  <si>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</si>
  <si>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</si>
  <si>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</si>
  <si>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</si>
  <si>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</si>
  <si>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</si>
  <si>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</si>
  <si>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</si>
  <si>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</si>
  <si>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</si>
  <si>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</si>
  <si>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</si>
  <si>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</si>
  <si>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</si>
  <si>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</si>
  <si>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</si>
  <si>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</si>
  <si>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</si>
  <si>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</si>
  <si>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</si>
  <si>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</si>
  <si>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</si>
  <si>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</si>
  <si>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</si>
  <si>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</si>
  <si>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</si>
  <si>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</si>
  <si>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</si>
  <si>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</si>
  <si>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</si>
  <si>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</si>
  <si>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</si>
  <si>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</si>
  <si>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</si>
  <si>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</si>
  <si>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</si>
  <si>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</si>
  <si>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</si>
  <si>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</si>
  <si>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</si>
  <si>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</si>
  <si>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</si>
  <si>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</si>
  <si>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</si>
  <si>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</si>
  <si>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</si>
  <si>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</si>
  <si>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</si>
  <si>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</si>
  <si>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</si>
  <si>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</si>
  <si>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</si>
  <si>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</si>
  <si>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</si>
  <si>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</si>
  <si>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</si>
  <si>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</si>
  <si>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</si>
  <si>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</si>
  <si>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</si>
  <si>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</si>
  <si>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</si>
  <si>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</si>
  <si>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</si>
  <si>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</si>
  <si>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</si>
  <si>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</si>
  <si>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</si>
  <si>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</si>
  <si>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</si>
  <si>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</si>
  <si>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</si>
  <si>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</si>
  <si>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</si>
  <si>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</si>
  <si>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</si>
  <si>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</si>
  <si>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</si>
  <si>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</si>
  <si>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</si>
  <si>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</si>
  <si>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</si>
  <si>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</si>
  <si>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</si>
  <si>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</si>
  <si>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</si>
  <si>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</si>
  <si>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</si>
  <si>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</si>
  <si>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</si>
  <si>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</si>
  <si>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</si>
  <si>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</si>
  <si>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</si>
  <si>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</si>
  <si>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</si>
  <si>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</si>
  <si>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</si>
  <si>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</si>
  <si>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</si>
  <si>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</si>
  <si>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</si>
  <si>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</si>
  <si>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</si>
  <si>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</si>
  <si>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</si>
  <si>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</si>
  <si>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</si>
  <si>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</si>
  <si>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</si>
  <si>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</si>
  <si>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</si>
  <si>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</si>
  <si>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</si>
  <si>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</si>
  <si>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</si>
  <si>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</si>
  <si>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</si>
  <si>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</si>
  <si>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</si>
  <si>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</si>
  <si>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</si>
  <si>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</si>
  <si>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</si>
  <si>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</si>
  <si>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</si>
  <si>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</si>
  <si>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</si>
  <si>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</si>
  <si>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</si>
  <si>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</si>
  <si>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</si>
  <si>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</si>
  <si>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</si>
  <si>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</si>
  <si>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</si>
  <si>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</si>
  <si>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</si>
  <si>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</si>
  <si>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</si>
  <si>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</si>
  <si>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</si>
  <si>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</si>
  <si>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</si>
  <si>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</si>
  <si>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</si>
  <si>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</si>
  <si>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</si>
  <si>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</si>
  <si>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</si>
  <si>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</si>
  <si>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</si>
  <si>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</si>
  <si>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</si>
  <si>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</si>
  <si>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</si>
  <si>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</si>
  <si>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</si>
  <si>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</si>
  <si>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</si>
  <si>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</si>
  <si>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</si>
  <si>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</si>
  <si>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</si>
  <si>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</si>
  <si>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</si>
  <si>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</si>
  <si>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</si>
  <si>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</si>
  <si>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</si>
  <si>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</si>
  <si>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</si>
  <si>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</si>
  <si>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</si>
  <si>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</si>
  <si>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</si>
  <si>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</si>
  <si>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</si>
  <si>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</si>
  <si>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</si>
  <si>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</si>
  <si>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</si>
  <si>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</si>
  <si>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</si>
  <si>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</si>
  <si>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</si>
  <si>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</si>
  <si>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</si>
  <si>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</si>
  <si>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</si>
  <si>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</si>
  <si>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</si>
  <si>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</si>
  <si>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</si>
  <si>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</si>
  <si>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</si>
  <si>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</si>
  <si>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</si>
  <si>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</si>
  <si>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</si>
  <si>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</si>
  <si>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</si>
  <si>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</si>
  <si>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</si>
  <si>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</si>
  <si>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</si>
  <si>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</si>
  <si>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</si>
  <si>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</si>
  <si>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</si>
  <si>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</si>
  <si>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</si>
  <si>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</si>
  <si>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</si>
  <si>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</si>
  <si>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</si>
  <si>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</si>
  <si>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</si>
  <si>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</si>
  <si>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</si>
  <si>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</si>
  <si>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</si>
  <si>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</si>
  <si>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</si>
  <si>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</si>
  <si>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</si>
  <si>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</si>
  <si>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</si>
  <si>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</si>
  <si>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</si>
  <si>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</si>
  <si>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</si>
  <si>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</si>
  <si>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</si>
  <si>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</si>
  <si>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</si>
  <si>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</si>
  <si>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</si>
  <si>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</si>
  <si>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</si>
  <si>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</si>
  <si>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</si>
  <si>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</si>
  <si>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</si>
  <si>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</si>
  <si>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</si>
  <si>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</si>
  <si>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</si>
  <si>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</si>
  <si>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</si>
  <si>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</si>
  <si>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</si>
  <si>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</si>
  <si>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</si>
  <si>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</si>
  <si>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</si>
  <si>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</si>
  <si>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</si>
  <si>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</si>
  <si>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</si>
  <si>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</si>
  <si>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</si>
  <si>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</si>
  <si>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</si>
  <si>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</si>
  <si>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</si>
  <si>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</si>
  <si>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</si>
  <si>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</si>
  <si>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</si>
  <si>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</si>
  <si>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</si>
  <si>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</si>
  <si>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</si>
  <si>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</si>
  <si>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</si>
  <si>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</si>
  <si>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</si>
  <si>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</si>
  <si>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</si>
  <si>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</si>
  <si>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</si>
  <si>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</si>
  <si>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</si>
  <si>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</si>
  <si>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</si>
  <si>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</si>
  <si>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</si>
  <si>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</si>
  <si>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</si>
  <si>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</si>
  <si>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</si>
  <si>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</si>
  <si>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</si>
  <si>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</si>
  <si>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</si>
  <si>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</si>
  <si>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</si>
  <si>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</si>
  <si>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</si>
  <si>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</si>
  <si>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</si>
  <si>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</si>
  <si>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</si>
  <si>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</si>
  <si>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</si>
  <si>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</si>
  <si>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</si>
  <si>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</si>
  <si>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</si>
  <si>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</si>
  <si>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</si>
  <si>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</si>
  <si>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</si>
  <si>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</si>
  <si>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</si>
  <si>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</si>
  <si>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</si>
  <si>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</si>
  <si>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</si>
  <si>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</si>
  <si>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</si>
  <si>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</si>
  <si>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</si>
  <si>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</si>
  <si>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</si>
  <si>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</si>
  <si>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</si>
  <si>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</si>
  <si>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</si>
  <si>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</si>
  <si>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</si>
  <si>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</si>
  <si>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</si>
  <si>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</si>
  <si>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</si>
  <si>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</si>
  <si>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</si>
  <si>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</si>
  <si>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</si>
  <si>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</si>
  <si>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</si>
  <si>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</si>
  <si>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</si>
  <si>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</si>
  <si>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</si>
  <si>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</si>
  <si>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</si>
  <si>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</si>
  <si>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</si>
  <si>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</si>
  <si>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</si>
  <si>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</si>
  <si>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</si>
  <si>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</si>
  <si>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</si>
  <si>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</si>
  <si>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</si>
  <si>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</si>
  <si>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</si>
  <si>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</si>
  <si>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</si>
  <si>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</si>
  <si>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</si>
  <si>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</si>
  <si>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</si>
  <si>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</si>
  <si>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</si>
  <si>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</si>
  <si>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</si>
  <si>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</si>
  <si>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</si>
  <si>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</si>
  <si>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</si>
  <si>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</si>
  <si>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</si>
  <si>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</si>
  <si>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</si>
  <si>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</si>
  <si>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</si>
  <si>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</si>
  <si>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</si>
  <si>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</si>
  <si>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</si>
  <si>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</si>
  <si>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</si>
  <si>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</si>
  <si>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</si>
  <si>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</si>
  <si>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</si>
  <si>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</si>
  <si>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</si>
  <si>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</si>
  <si>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</si>
  <si>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</si>
  <si>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</si>
  <si>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</si>
  <si>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</si>
  <si>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</si>
  <si>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</si>
  <si>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</si>
  <si>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</si>
  <si>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</si>
  <si>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</si>
  <si>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</si>
  <si>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</si>
  <si>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</si>
  <si>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</si>
  <si>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</si>
  <si>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</si>
  <si>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</si>
  <si>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</si>
  <si>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</si>
  <si>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</si>
  <si>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</si>
  <si>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</si>
  <si>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</si>
  <si>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</si>
  <si>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</si>
  <si>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</si>
  <si>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</si>
  <si>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</si>
  <si>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</si>
  <si>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</si>
  <si>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</si>
  <si>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</si>
  <si>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</si>
  <si>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</si>
  <si>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</si>
  <si>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</si>
  <si>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</si>
  <si>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</si>
  <si>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</si>
  <si>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</si>
  <si>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</si>
  <si>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</si>
  <si>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</si>
  <si>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</si>
  <si>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</si>
  <si>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</si>
  <si>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</si>
  <si>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</si>
  <si>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</si>
  <si>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</si>
  <si>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</si>
  <si>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</si>
  <si>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</si>
  <si>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</si>
  <si>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</si>
  <si>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</si>
  <si>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</si>
  <si>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</si>
  <si>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</si>
  <si>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</si>
  <si>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</si>
  <si>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</si>
  <si>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</si>
  <si>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</si>
  <si>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</si>
  <si>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</si>
  <si>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</si>
  <si>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</si>
  <si>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</si>
  <si>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</si>
  <si>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</si>
  <si>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</si>
  <si>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</si>
  <si>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</si>
  <si>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</si>
  <si>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</si>
  <si>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</si>
  <si>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</si>
  <si>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</si>
  <si>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</si>
  <si>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</si>
  <si>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</si>
  <si>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</si>
  <si>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</si>
  <si>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</si>
  <si>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</si>
  <si>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</si>
  <si>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</si>
  <si>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</si>
  <si>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</si>
  <si>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</si>
  <si>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</si>
  <si>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</si>
  <si>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</si>
  <si>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</si>
  <si>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</si>
  <si>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</si>
  <si>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</si>
  <si>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</si>
  <si>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</si>
  <si>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</si>
  <si>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</si>
  <si>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</si>
  <si>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</si>
  <si>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</si>
  <si>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</si>
  <si>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</si>
  <si>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</si>
  <si>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</si>
  <si>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</si>
  <si>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</si>
  <si>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</si>
  <si>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</si>
  <si>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</si>
  <si>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</si>
  <si>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</si>
  <si>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</si>
  <si>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</si>
  <si>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</si>
  <si>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</si>
  <si>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</si>
  <si>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</si>
  <si>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</si>
  <si>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</si>
  <si>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</si>
  <si>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</si>
  <si>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</si>
  <si>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</si>
  <si>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</si>
  <si>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</si>
  <si>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</si>
  <si>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</si>
  <si>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</si>
  <si>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</si>
  <si>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</si>
  <si>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</si>
  <si>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</si>
  <si>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</si>
  <si>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</si>
  <si>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</si>
  <si>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</si>
  <si>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</si>
  <si>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</si>
  <si>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</si>
  <si>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</si>
  <si>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</si>
  <si>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</si>
  <si>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</si>
  <si>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</si>
  <si>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</si>
  <si>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</si>
  <si>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</si>
  <si>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</si>
  <si>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</si>
  <si>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</si>
  <si>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</si>
  <si>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</si>
  <si>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</si>
  <si>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</si>
  <si>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</si>
  <si>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</si>
  <si>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</si>
  <si>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</si>
  <si>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</si>
  <si>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</si>
  <si>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</si>
  <si>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</si>
  <si>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</si>
  <si>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</si>
  <si>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</si>
  <si>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</si>
  <si>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</si>
  <si>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</si>
  <si>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</si>
  <si>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</si>
  <si>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</si>
  <si>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</si>
  <si>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</si>
  <si>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</si>
  <si>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</si>
  <si>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</si>
  <si>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</si>
  <si>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</si>
  <si>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</si>
  <si>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</si>
  <si>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</si>
  <si>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</si>
  <si>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</si>
  <si>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</si>
  <si>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</si>
  <si>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</si>
  <si>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</si>
  <si>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</si>
  <si>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</si>
  <si>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</si>
  <si>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</si>
  <si>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</si>
  <si>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</si>
  <si>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</si>
  <si>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</si>
  <si>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</si>
  <si>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</si>
  <si>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</si>
  <si>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</si>
  <si>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</si>
  <si>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</si>
  <si>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</si>
  <si>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</si>
  <si>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</si>
  <si>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</si>
  <si>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</si>
  <si>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</si>
  <si>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</si>
  <si>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</si>
  <si>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</si>
  <si>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</si>
  <si>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</si>
  <si>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</si>
  <si>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</si>
  <si>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</si>
  <si>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</si>
  <si>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</si>
  <si>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</si>
  <si>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</si>
  <si>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</si>
  <si>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</si>
  <si>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</si>
  <si>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</si>
  <si>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</si>
  <si>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</si>
  <si>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</si>
  <si>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</si>
  <si>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</si>
  <si>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</si>
  <si>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</si>
  <si>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</si>
  <si>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</si>
  <si>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</si>
  <si>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</si>
  <si>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</si>
  <si>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</si>
  <si>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</si>
  <si>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</si>
  <si>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</si>
  <si>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</si>
  <si>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</si>
  <si>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</si>
  <si>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</si>
  <si>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</si>
  <si>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</si>
  <si>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</si>
  <si>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</si>
  <si>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</si>
  <si>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</si>
  <si>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</si>
  <si>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</si>
  <si>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</si>
  <si>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</si>
  <si>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</si>
  <si>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</si>
  <si>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</si>
  <si>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</si>
  <si>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</si>
  <si>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</si>
  <si>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</si>
  <si>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</si>
  <si>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</si>
  <si>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</si>
  <si>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</si>
  <si>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</si>
  <si>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</si>
  <si>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</si>
  <si>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</si>
  <si>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</si>
  <si>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</si>
  <si>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</si>
  <si>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</si>
  <si>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</si>
  <si>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</si>
  <si>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</si>
  <si>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</si>
  <si>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</si>
  <si>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</si>
  <si>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</si>
  <si>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</si>
  <si>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</si>
  <si>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</si>
  <si>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</si>
  <si>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</si>
  <si>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</si>
  <si>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</si>
  <si>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</si>
  <si>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</si>
  <si>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</si>
  <si>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</si>
  <si>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</si>
  <si>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</si>
  <si>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</si>
  <si>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</si>
  <si>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</si>
  <si>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</si>
  <si>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</si>
  <si>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</si>
  <si>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</si>
  <si>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</si>
  <si>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</si>
  <si>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</si>
  <si>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</si>
  <si>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</si>
  <si>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</si>
  <si>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</si>
  <si>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</si>
  <si>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</si>
  <si>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</si>
  <si>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</si>
  <si>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</si>
  <si>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</si>
  <si>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</si>
  <si>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</si>
  <si>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</si>
  <si>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</si>
  <si>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</si>
  <si>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</si>
  <si>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</si>
  <si>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</si>
  <si>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</si>
  <si>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</si>
  <si>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</si>
  <si>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</si>
  <si>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</si>
  <si>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</si>
  <si>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</si>
  <si>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</si>
  <si>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</si>
  <si>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</si>
  <si>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</si>
  <si>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</si>
  <si>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</si>
  <si>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</si>
  <si>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</si>
  <si>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</si>
  <si>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</si>
  <si>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</si>
  <si>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</si>
  <si>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</si>
  <si>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</si>
  <si>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</si>
  <si>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</si>
  <si>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</si>
  <si>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</si>
  <si>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</si>
  <si>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</si>
  <si>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</si>
  <si>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</si>
  <si>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</si>
  <si>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</si>
  <si>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</si>
  <si>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</si>
  <si>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</si>
  <si>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</si>
  <si>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</si>
  <si>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</si>
  <si>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</si>
  <si>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</si>
  <si>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</si>
  <si>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</si>
  <si>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</si>
  <si>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</si>
  <si>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</si>
  <si>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</si>
  <si>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</si>
  <si>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</si>
  <si>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</si>
  <si>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</si>
  <si>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</si>
  <si>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</si>
  <si>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</si>
  <si>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</si>
  <si>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</si>
  <si>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</si>
  <si>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</si>
  <si>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</si>
  <si>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</si>
  <si>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</si>
  <si>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</si>
  <si>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</si>
  <si>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</si>
  <si>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</si>
  <si>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</si>
  <si>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</si>
  <si>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</si>
  <si>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</si>
  <si>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</si>
  <si>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</si>
  <si>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</si>
  <si>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</si>
  <si>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</si>
  <si>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</si>
  <si>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</si>
  <si>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</si>
  <si>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</si>
  <si>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</si>
  <si>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</si>
  <si>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</si>
  <si>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</si>
  <si>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</si>
  <si>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</si>
  <si>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</si>
  <si>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</si>
  <si>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</si>
  <si>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</si>
  <si>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</si>
  <si>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</si>
  <si>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</si>
  <si>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</si>
  <si>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</si>
  <si>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</si>
  <si>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</si>
  <si>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</si>
  <si>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</si>
  <si>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</si>
  <si>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</si>
  <si>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</si>
  <si>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</si>
  <si>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</si>
  <si>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</si>
  <si>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</si>
  <si>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</si>
  <si>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</si>
  <si>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</si>
  <si>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</si>
  <si>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</si>
  <si>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</si>
  <si>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</si>
  <si>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</si>
  <si>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</si>
  <si>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</si>
  <si>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</si>
  <si>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</si>
  <si>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</si>
  <si>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</si>
  <si>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</si>
  <si>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</si>
  <si>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</si>
  <si>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</si>
  <si>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</si>
  <si>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</si>
  <si>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</si>
  <si>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</si>
  <si>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</si>
  <si>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</si>
  <si>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</si>
  <si>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</si>
  <si>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</si>
  <si>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</si>
  <si>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</si>
  <si>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</si>
  <si>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</si>
  <si>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</si>
  <si>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</si>
  <si>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</si>
  <si>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</si>
  <si>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</si>
  <si>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</si>
  <si>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</si>
  <si>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</si>
  <si>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</si>
  <si>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</si>
  <si>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</si>
  <si>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</si>
  <si>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</si>
  <si>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</si>
  <si>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</si>
  <si>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</si>
  <si>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</si>
  <si>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</si>
  <si>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</si>
  <si>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</si>
  <si>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</si>
  <si>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</si>
  <si>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</si>
  <si>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</si>
  <si>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</si>
  <si>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</si>
  <si>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</si>
  <si>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</si>
  <si>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</si>
  <si>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</si>
  <si>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</si>
  <si>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</si>
  <si>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</si>
  <si>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</si>
  <si>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</si>
  <si>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</si>
  <si>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</si>
  <si>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</si>
  <si>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</si>
  <si>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</si>
  <si>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</si>
  <si>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</si>
  <si>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</si>
  <si>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</si>
  <si>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</si>
  <si>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</si>
  <si>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</si>
  <si>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</si>
  <si>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</si>
  <si>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</si>
  <si>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</si>
  <si>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</si>
  <si>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</si>
  <si>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</si>
  <si>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</si>
  <si>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</si>
  <si>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</si>
  <si>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</si>
  <si>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</si>
  <si>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</si>
  <si>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</si>
  <si>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</si>
  <si>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</si>
  <si>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</si>
  <si>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</si>
  <si>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</si>
  <si>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</si>
  <si>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</si>
  <si>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</si>
  <si>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</si>
  <si>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</si>
  <si>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</si>
  <si>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</si>
  <si>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</si>
  <si>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</si>
  <si>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</si>
  <si>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</si>
  <si>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</si>
  <si>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</si>
  <si>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</si>
  <si>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</si>
  <si>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</si>
  <si>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</si>
  <si>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</si>
  <si>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</si>
  <si>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</si>
  <si>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</si>
  <si>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</si>
  <si>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</si>
  <si>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</si>
  <si>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</si>
  <si>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</si>
  <si>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</si>
  <si>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</si>
  <si>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</si>
  <si>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</si>
  <si>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</si>
  <si>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</si>
  <si>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</si>
  <si>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</si>
  <si>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</si>
  <si>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</si>
  <si>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</si>
  <si>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</si>
  <si>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</si>
  <si>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</si>
  <si>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</si>
  <si>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</si>
  <si>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</si>
  <si>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</si>
  <si>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</si>
  <si>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</si>
  <si>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</si>
  <si>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</si>
  <si>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</si>
  <si>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</si>
  <si>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</si>
  <si>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</si>
  <si>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</si>
  <si>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</si>
  <si>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</si>
  <si>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</si>
  <si>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</si>
  <si>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</si>
  <si>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</si>
  <si>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</si>
  <si>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</si>
  <si>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</si>
  <si>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</si>
  <si>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</si>
  <si>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</si>
  <si>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</si>
  <si>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</si>
  <si>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</si>
  <si>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</si>
  <si>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</si>
  <si>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</si>
  <si>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</si>
  <si>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</si>
  <si>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</si>
  <si>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</si>
  <si>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</si>
  <si>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</si>
  <si>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</si>
  <si>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</si>
  <si>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</si>
  <si>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</si>
  <si>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</si>
  <si>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</si>
  <si>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</si>
  <si>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</si>
  <si>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</si>
  <si>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</si>
  <si>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</si>
  <si>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</si>
  <si>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</si>
  <si>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</si>
  <si>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</si>
  <si>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</si>
  <si>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</si>
  <si>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</si>
  <si>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</si>
  <si>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</si>
  <si>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</si>
  <si>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</si>
  <si>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</si>
  <si>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</si>
  <si>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</si>
  <si>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</si>
  <si>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</si>
  <si>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</si>
  <si>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</si>
  <si>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</si>
  <si>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</si>
  <si>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</si>
  <si>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</si>
  <si>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</si>
  <si>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</si>
  <si>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</si>
  <si>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</si>
  <si>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</si>
  <si>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</si>
  <si>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</si>
  <si>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</si>
  <si>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</si>
  <si>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</si>
  <si>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</si>
  <si>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</si>
  <si>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</si>
  <si>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</si>
  <si>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</si>
  <si>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</si>
  <si>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</si>
  <si>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</si>
  <si>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</si>
  <si>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</si>
  <si>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</si>
  <si>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</si>
  <si>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</si>
  <si>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</si>
  <si>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</si>
  <si>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</si>
  <si>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</si>
  <si>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</si>
  <si>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</si>
  <si>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</si>
  <si>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</si>
  <si>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</si>
  <si>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</si>
  <si>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</si>
  <si>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</si>
  <si>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</si>
  <si>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</si>
  <si>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</si>
  <si>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</si>
  <si>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</si>
  <si>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</si>
  <si>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</si>
  <si>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</si>
  <si>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</si>
  <si>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</si>
  <si>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</si>
  <si>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</si>
  <si>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</si>
  <si>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</si>
  <si>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</si>
  <si>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</si>
  <si>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</si>
  <si>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</si>
  <si>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</si>
  <si>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</si>
  <si>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</si>
  <si>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</si>
  <si>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</si>
  <si>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</si>
  <si>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</si>
  <si>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</si>
  <si>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</si>
  <si>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</si>
  <si>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</si>
  <si>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</si>
  <si>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</si>
  <si>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</si>
  <si>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</si>
  <si>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</si>
  <si>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</si>
  <si>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</si>
  <si>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</si>
  <si>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</si>
  <si>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</si>
  <si>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</si>
  <si>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</si>
  <si>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</si>
  <si>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</si>
  <si>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</si>
  <si>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</si>
  <si>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</si>
  <si>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</si>
  <si>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</si>
  <si>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</si>
  <si>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</si>
  <si>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</si>
  <si>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</si>
  <si>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</si>
  <si>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</si>
  <si>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</si>
  <si>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</si>
  <si>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</si>
  <si>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</si>
  <si>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</si>
  <si>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</si>
  <si>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</si>
  <si>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</si>
  <si>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</si>
  <si>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</si>
  <si>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</si>
  <si>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</si>
  <si>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</si>
  <si>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</si>
  <si>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</si>
  <si>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</si>
  <si>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</si>
  <si>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</si>
  <si>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</si>
  <si>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</si>
  <si>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</si>
  <si>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</si>
  <si>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</si>
  <si>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</si>
  <si>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</si>
  <si>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</si>
  <si>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</si>
  <si>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</si>
  <si>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</si>
  <si>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</si>
  <si>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</si>
  <si>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</si>
  <si>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</si>
  <si>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</si>
  <si>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</si>
  <si>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</si>
  <si>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</si>
  <si>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</si>
  <si>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</si>
  <si>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</si>
  <si>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</si>
  <si>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</si>
  <si>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</si>
  <si>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</si>
  <si>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</si>
  <si>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</si>
  <si>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</si>
  <si>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</si>
  <si>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</si>
  <si>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</si>
  <si>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</si>
  <si>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</si>
  <si>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</si>
  <si>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</si>
  <si>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</si>
  <si>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</si>
  <si>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</si>
  <si>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</si>
  <si>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</si>
  <si>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</si>
  <si>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</si>
  <si>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</si>
  <si>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</si>
  <si>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</si>
  <si>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</si>
  <si>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</si>
  <si>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</si>
  <si>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</si>
  <si>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</si>
  <si>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</si>
  <si>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</si>
  <si>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</si>
  <si>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</si>
  <si>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</si>
  <si>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</si>
  <si>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</si>
  <si>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</si>
  <si>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</si>
  <si>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</si>
  <si>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</si>
  <si>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</si>
  <si>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</si>
  <si>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</si>
  <si>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</si>
  <si>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</si>
  <si>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</si>
  <si>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</si>
  <si>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</si>
  <si>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</si>
  <si>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</si>
  <si>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</si>
  <si>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</si>
  <si>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</si>
  <si>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</si>
  <si>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</si>
  <si>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</si>
  <si>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</si>
  <si>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</si>
  <si>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</si>
  <si>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</si>
  <si>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</si>
  <si>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</si>
  <si>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</si>
  <si>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</si>
  <si>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</si>
  <si>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</si>
  <si>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</si>
  <si>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</si>
  <si>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</si>
  <si>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</si>
  <si>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</si>
  <si>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</si>
  <si>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</si>
  <si>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</si>
  <si>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</si>
  <si>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</si>
  <si>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</si>
  <si>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</si>
  <si>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</si>
  <si>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</si>
  <si>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</si>
  <si>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</si>
  <si>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</si>
  <si>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</si>
  <si>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</si>
  <si>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</si>
  <si>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</si>
  <si>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</si>
  <si>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</si>
  <si>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</si>
  <si>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</si>
  <si>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</si>
  <si>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</si>
  <si>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</si>
  <si>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</si>
  <si>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</si>
  <si>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</si>
  <si>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</si>
  <si>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</si>
  <si>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</si>
  <si>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</si>
  <si>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</si>
  <si>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</si>
  <si>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</si>
  <si>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</si>
  <si>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</si>
  <si>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</si>
  <si>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</si>
  <si>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</si>
  <si>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</si>
  <si>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</si>
  <si>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</si>
  <si>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</si>
  <si>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</si>
  <si>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</si>
  <si>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</si>
  <si>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</si>
  <si>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</si>
  <si>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</si>
  <si>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</si>
  <si>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</si>
  <si>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</si>
  <si>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</si>
  <si>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</si>
  <si>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</si>
  <si>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</si>
  <si>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</si>
  <si>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</si>
  <si>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</si>
  <si>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</si>
  <si>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</si>
  <si>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</si>
  <si>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</si>
  <si>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</si>
  <si>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</si>
  <si>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</si>
  <si>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</si>
  <si>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</si>
  <si>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</si>
  <si>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</si>
  <si>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</si>
  <si>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</si>
  <si>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</si>
  <si>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</si>
  <si>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</si>
  <si>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</si>
  <si>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</si>
  <si>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</si>
  <si>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</si>
  <si>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</si>
  <si>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</si>
  <si>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</si>
  <si>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</si>
  <si>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</si>
  <si>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</si>
  <si>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</si>
  <si>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</si>
  <si>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</si>
  <si>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</si>
  <si>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</si>
  <si>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</si>
  <si>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</si>
  <si>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</si>
  <si>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</si>
  <si>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</si>
  <si>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</si>
  <si>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</si>
  <si>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</si>
  <si>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</si>
  <si>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</si>
  <si>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</si>
  <si>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</si>
  <si>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</si>
  <si>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</si>
  <si>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</si>
  <si>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</si>
  <si>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</si>
  <si>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</si>
  <si>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</si>
  <si>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</si>
  <si>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</si>
  <si>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</si>
  <si>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</si>
  <si>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</si>
  <si>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</si>
  <si>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</si>
  <si>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</si>
  <si>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</si>
  <si>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</si>
  <si>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</si>
  <si>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</si>
  <si>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</si>
  <si>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</si>
  <si>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</si>
  <si>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</si>
  <si>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</si>
  <si>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</si>
  <si>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</si>
  <si>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</si>
  <si>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</si>
  <si>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</si>
  <si>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</si>
  <si>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</si>
  <si>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</si>
  <si>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</si>
  <si>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</si>
  <si>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</si>
  <si>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</si>
  <si>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</si>
  <si>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</si>
  <si>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</si>
  <si>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</si>
  <si>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</si>
  <si>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</si>
  <si>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</si>
  <si>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</si>
  <si>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</si>
  <si>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</si>
  <si>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</si>
  <si>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</si>
  <si>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</si>
  <si>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</si>
  <si>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</si>
  <si>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</si>
  <si>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</si>
  <si>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</si>
  <si>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</si>
  <si>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</si>
  <si>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</si>
  <si>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</si>
  <si>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</si>
  <si>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</si>
  <si>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</si>
  <si>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</si>
  <si>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</si>
  <si>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</si>
  <si>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</si>
  <si>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</si>
  <si>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</si>
  <si>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</si>
  <si>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</si>
  <si>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</si>
  <si>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</si>
  <si>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</si>
  <si>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</si>
  <si>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</si>
  <si>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</si>
  <si>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</si>
  <si>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</si>
  <si>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</si>
  <si>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</si>
  <si>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</si>
  <si>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</si>
  <si>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</si>
  <si>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</si>
  <si>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</si>
  <si>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</si>
  <si>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</si>
  <si>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</si>
  <si>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</si>
  <si>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</si>
  <si>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</si>
  <si>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</si>
  <si>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</si>
  <si>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</si>
  <si>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</si>
  <si>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</si>
  <si>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</si>
  <si>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</si>
  <si>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</si>
  <si>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</si>
  <si>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</si>
  <si>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</si>
  <si>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</si>
  <si>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</si>
  <si>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</si>
  <si>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</si>
  <si>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</si>
  <si>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</si>
  <si>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</si>
  <si>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</si>
  <si>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</si>
  <si>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</si>
  <si>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</si>
  <si>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</si>
  <si>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</si>
  <si>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</si>
  <si>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</si>
  <si>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</si>
  <si>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</si>
  <si>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</si>
  <si>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</si>
  <si>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</si>
  <si>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</si>
  <si>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</si>
  <si>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</si>
  <si>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</si>
  <si>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</si>
  <si>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</si>
  <si>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</si>
  <si>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</si>
  <si>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</si>
  <si>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</si>
  <si>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</si>
  <si>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</si>
  <si>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</si>
  <si>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</si>
  <si>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</si>
  <si>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</si>
  <si>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</si>
  <si>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</si>
  <si>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</si>
  <si>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</si>
  <si>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</si>
  <si>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</si>
  <si>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</si>
  <si>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</si>
  <si>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</si>
  <si>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</si>
  <si>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</si>
  <si>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</si>
  <si>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</si>
  <si>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</si>
  <si>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</si>
  <si>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</si>
  <si>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</si>
  <si>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</si>
  <si>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</si>
  <si>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</si>
  <si>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</si>
  <si>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</si>
  <si>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</si>
  <si>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</si>
  <si>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</si>
  <si>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</si>
  <si>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</si>
  <si>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</si>
  <si>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</si>
  <si>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</si>
  <si>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</si>
  <si>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</si>
  <si>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</si>
  <si>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</si>
  <si>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</si>
  <si>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</si>
  <si>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</si>
  <si>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</si>
  <si>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</si>
  <si>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</si>
  <si>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</si>
  <si>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</si>
  <si>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</si>
  <si>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</si>
  <si>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</si>
  <si>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</si>
  <si>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</si>
  <si>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</si>
  <si>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</si>
  <si>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</si>
  <si>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</si>
  <si>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</si>
  <si>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</si>
  <si>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</si>
  <si>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</si>
  <si>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</si>
  <si>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</si>
  <si>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</si>
  <si>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</si>
  <si>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</si>
  <si>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</si>
  <si>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</si>
  <si>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</si>
  <si>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</si>
  <si>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</si>
  <si>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</si>
  <si>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</si>
  <si>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</si>
  <si>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</si>
  <si>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</si>
  <si>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</si>
  <si>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</si>
  <si>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</si>
  <si>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</si>
  <si>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</si>
  <si>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</si>
  <si>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</si>
  <si>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</si>
  <si>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</si>
  <si>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</si>
  <si>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</si>
  <si>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</si>
  <si>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</si>
  <si>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</si>
  <si>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</si>
  <si>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</si>
  <si>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</si>
  <si>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</si>
  <si>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</si>
  <si>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</si>
  <si>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</si>
  <si>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</si>
  <si>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</si>
  <si>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</si>
  <si>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</si>
  <si>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</si>
  <si>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</si>
  <si>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</si>
  <si>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</si>
  <si>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</si>
  <si>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</si>
  <si>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</si>
  <si>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</si>
  <si>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</si>
  <si>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</si>
  <si>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</si>
  <si>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</si>
  <si>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</si>
  <si>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</si>
  <si>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</si>
  <si>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</si>
  <si>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</si>
  <si>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</si>
  <si>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</si>
  <si>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</si>
  <si>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</si>
  <si>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</si>
  <si>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</si>
  <si>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</si>
  <si>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</si>
  <si>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</si>
  <si>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</si>
  <si>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</si>
  <si>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</si>
  <si>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</si>
  <si>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</si>
  <si>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</si>
  <si>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</si>
  <si>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</si>
  <si>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</si>
  <si>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</si>
  <si>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</si>
  <si>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</si>
  <si>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</si>
  <si>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</si>
  <si>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</si>
  <si>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</si>
  <si>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</si>
  <si>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</si>
  <si>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</si>
  <si>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</si>
  <si>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</si>
  <si>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</si>
  <si>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</si>
  <si>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</si>
  <si>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</si>
  <si>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</si>
  <si>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</si>
  <si>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</si>
  <si>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</si>
  <si>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</si>
  <si>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</si>
  <si>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</si>
  <si>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</si>
  <si>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</si>
  <si>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</si>
  <si>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</si>
  <si>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</si>
  <si>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</si>
  <si>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</si>
  <si>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</si>
  <si>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</si>
  <si>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</si>
  <si>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</si>
  <si>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</si>
  <si>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</si>
  <si>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</si>
  <si>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</si>
  <si>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</si>
  <si>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</si>
  <si>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</si>
  <si>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</si>
  <si>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</si>
  <si>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</si>
  <si>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</si>
  <si>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</si>
  <si>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</si>
  <si>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</si>
  <si>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</si>
  <si>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</si>
  <si>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</si>
  <si>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</si>
  <si>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</si>
  <si>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</si>
  <si>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</si>
  <si>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</si>
  <si>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</si>
  <si>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</si>
  <si>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</si>
  <si>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</si>
  <si>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</si>
  <si>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</si>
  <si>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</si>
  <si>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</si>
  <si>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</si>
  <si>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</si>
  <si>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</si>
  <si>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</si>
  <si>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</si>
  <si>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</si>
  <si>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</si>
  <si>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</si>
  <si>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</si>
  <si>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</si>
  <si>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</si>
  <si>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</si>
  <si>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</si>
  <si>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</si>
  <si>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</si>
  <si>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</si>
  <si>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</si>
  <si>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</si>
  <si>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</si>
  <si>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</si>
  <si>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</si>
  <si>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</si>
  <si>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</si>
  <si>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</si>
  <si>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</si>
  <si>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</si>
  <si>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</si>
  <si>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</si>
  <si>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</si>
  <si>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</si>
  <si>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</si>
  <si>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</si>
  <si>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</si>
  <si>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</si>
  <si>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</si>
  <si>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</si>
  <si>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</si>
  <si>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</si>
  <si>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</si>
  <si>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</si>
  <si>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</si>
  <si>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</si>
  <si>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</si>
  <si>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</si>
  <si>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</si>
  <si>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</si>
  <si>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</si>
  <si>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</si>
  <si>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</si>
  <si>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</si>
  <si>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</si>
  <si>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</si>
  <si>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</si>
  <si>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</si>
  <si>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</si>
  <si>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</si>
  <si>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</si>
  <si>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</si>
  <si>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</si>
  <si>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</si>
  <si>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</si>
  <si>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</si>
  <si>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</si>
  <si>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</si>
  <si>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</si>
  <si>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</si>
  <si>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</si>
  <si>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</si>
  <si>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</si>
  <si>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</si>
  <si>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</si>
  <si>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</si>
  <si>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</si>
  <si>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</si>
  <si>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</si>
  <si>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</si>
  <si>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</si>
  <si>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</si>
  <si>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</si>
  <si>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</si>
  <si>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</si>
  <si>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</si>
  <si>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</si>
  <si>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</si>
  <si>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</si>
  <si>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</si>
  <si>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</si>
  <si>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</si>
  <si>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</si>
  <si>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</si>
  <si>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</si>
  <si>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</si>
  <si>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</si>
  <si>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</si>
  <si>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</si>
  <si>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</si>
  <si>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</si>
  <si>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</si>
  <si>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</si>
  <si>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</si>
  <si>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</si>
  <si>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</si>
  <si>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</si>
  <si>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</si>
  <si>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</si>
  <si>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</si>
  <si>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</si>
  <si>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</si>
  <si>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</si>
  <si>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</si>
  <si>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</si>
  <si>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</si>
  <si>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</si>
  <si>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</si>
  <si>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</si>
  <si>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</si>
  <si>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</si>
  <si>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</si>
  <si>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</si>
  <si>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</si>
  <si>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</si>
  <si>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</si>
  <si>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</si>
  <si>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</si>
  <si>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</si>
  <si>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</si>
  <si>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</si>
  <si>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</si>
  <si>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</si>
  <si>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</si>
  <si>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</si>
  <si>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</si>
  <si>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</si>
  <si>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</si>
  <si>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</si>
  <si>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</si>
  <si>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</si>
  <si>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</si>
  <si>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</si>
  <si>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</si>
  <si>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</si>
  <si>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</si>
  <si>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</si>
  <si>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</si>
  <si>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</si>
  <si>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</si>
  <si>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</si>
  <si>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</si>
  <si>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</si>
  <si>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</si>
  <si>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</si>
  <si>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</si>
  <si>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</si>
  <si>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</si>
  <si>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</si>
  <si>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</si>
  <si>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</si>
  <si>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</si>
  <si>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</si>
  <si>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</si>
  <si>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</si>
  <si>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</si>
  <si>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</si>
  <si>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</si>
  <si>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</si>
  <si>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</si>
  <si>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</si>
  <si>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</si>
  <si>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</si>
  <si>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</si>
  <si>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</si>
  <si>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</si>
  <si>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</si>
  <si>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</si>
  <si>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</si>
  <si>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</si>
  <si>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</si>
  <si>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</si>
  <si>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</si>
  <si>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</si>
  <si>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</si>
  <si>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</si>
  <si>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</si>
  <si>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</si>
  <si>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</si>
  <si>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</si>
  <si>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</si>
  <si>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</si>
  <si>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</si>
  <si>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</si>
  <si>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</si>
  <si>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</si>
  <si>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</si>
  <si>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</si>
  <si>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</si>
  <si>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</si>
  <si>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</si>
  <si>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</si>
  <si>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</si>
  <si>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</si>
  <si>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</si>
  <si>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</si>
  <si>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</si>
  <si>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</si>
  <si>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</si>
  <si>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</si>
  <si>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</si>
  <si>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</si>
  <si>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</si>
  <si>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</si>
  <si>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</si>
  <si>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</si>
  <si>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</si>
  <si>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</si>
  <si>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</si>
  <si>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</si>
  <si>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</si>
  <si>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</si>
  <si>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</si>
  <si>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</si>
  <si>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</si>
  <si>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</si>
  <si>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</si>
  <si>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</si>
  <si>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</si>
  <si>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</si>
  <si>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</si>
  <si>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</si>
  <si>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</si>
  <si>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</si>
  <si>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</si>
  <si>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</si>
  <si>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</si>
  <si>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</si>
  <si>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</si>
  <si>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</si>
  <si>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</si>
  <si>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</si>
  <si>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</si>
  <si>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</si>
  <si>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</si>
  <si>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</si>
  <si>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</si>
  <si>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</si>
  <si>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</si>
  <si>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</si>
  <si>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</si>
  <si>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</si>
  <si>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</si>
  <si>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</si>
  <si>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</si>
  <si>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</si>
  <si>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</si>
  <si>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</si>
  <si>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</si>
  <si>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</si>
  <si>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</si>
  <si>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</si>
  <si>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</si>
  <si>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</si>
  <si>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</si>
  <si>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</si>
  <si>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</si>
  <si>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</si>
  <si>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</si>
  <si>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</si>
  <si>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</si>
  <si>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</si>
  <si>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</si>
  <si>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</si>
  <si>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</si>
  <si>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</si>
  <si>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</si>
  <si>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</si>
  <si>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</si>
  <si>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</si>
  <si>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</si>
  <si>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</si>
  <si>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</si>
  <si>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</si>
  <si>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</si>
  <si>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</si>
  <si>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</si>
  <si>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</si>
  <si>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</si>
  <si>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</si>
  <si>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</si>
  <si>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</si>
  <si>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</si>
  <si>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</si>
  <si>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</si>
  <si>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</si>
  <si>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</si>
  <si>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</si>
  <si>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</si>
  <si>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</si>
  <si>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</si>
  <si>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</si>
  <si>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</si>
  <si>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</si>
  <si>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</si>
  <si>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</si>
  <si>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</si>
  <si>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</si>
  <si>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</si>
  <si>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</si>
  <si>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</si>
  <si>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</si>
  <si>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</si>
  <si>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</si>
  <si>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</si>
  <si>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</si>
  <si>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</si>
  <si>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</si>
  <si>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</si>
  <si>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</si>
  <si>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</si>
  <si>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</si>
  <si>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</si>
  <si>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</si>
  <si>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</si>
  <si>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</si>
  <si>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</si>
  <si>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</si>
  <si>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</si>
  <si>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</si>
  <si>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</si>
  <si>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</si>
  <si>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</si>
  <si>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</si>
  <si>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</si>
  <si>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</si>
  <si>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</si>
  <si>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</si>
  <si>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</si>
  <si>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</si>
  <si>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</si>
  <si>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</si>
  <si>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</si>
  <si>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</si>
  <si>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</si>
  <si>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</si>
  <si>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</si>
  <si>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</si>
  <si>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</si>
  <si>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</si>
  <si>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</si>
  <si>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</si>
  <si>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</si>
  <si>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</si>
  <si>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</si>
  <si>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</si>
  <si>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</si>
  <si>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</si>
  <si>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</si>
  <si>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</si>
  <si>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</si>
  <si>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</si>
  <si>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</si>
  <si>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</si>
  <si>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</si>
  <si>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</si>
  <si>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</si>
  <si>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</si>
  <si>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</si>
  <si>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</si>
  <si>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</si>
  <si>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</si>
  <si>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</si>
  <si>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</si>
  <si>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</si>
  <si>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</si>
  <si>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</si>
  <si>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</si>
  <si>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</si>
  <si>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</si>
  <si>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</si>
  <si>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</si>
  <si>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</si>
  <si>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</si>
  <si>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</si>
  <si>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</si>
  <si>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</si>
  <si>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</si>
  <si>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</si>
  <si>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</si>
  <si>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</si>
  <si>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</si>
  <si>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</si>
  <si>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</si>
  <si>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</si>
  <si>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</si>
  <si>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</si>
  <si>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</si>
  <si>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</si>
  <si>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</si>
  <si>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</si>
  <si>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</si>
  <si>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</si>
  <si>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</si>
  <si>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</si>
  <si>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</si>
  <si>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</si>
  <si>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</si>
  <si>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</si>
  <si>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</si>
  <si>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</si>
  <si>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</si>
  <si>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</si>
  <si>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</si>
  <si>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</si>
  <si>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</si>
  <si>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</si>
  <si>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</si>
  <si>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</si>
  <si>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</si>
  <si>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</si>
  <si>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</si>
  <si>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</si>
  <si>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</si>
  <si>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</si>
  <si>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</si>
  <si>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</si>
  <si>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</si>
  <si>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</si>
  <si>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</si>
  <si>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</si>
  <si>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</si>
  <si>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</si>
  <si>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</si>
  <si>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</si>
  <si>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</si>
  <si>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</si>
  <si>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</si>
  <si>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</si>
  <si>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</si>
  <si>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</si>
  <si>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</si>
  <si>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</si>
  <si>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</si>
  <si>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</si>
  <si>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</si>
  <si>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</si>
  <si>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</si>
  <si>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</si>
  <si>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</si>
  <si>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</si>
  <si>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</si>
  <si>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</si>
  <si>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</si>
  <si>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</si>
  <si>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</si>
  <si>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</si>
  <si>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</si>
  <si>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</si>
  <si>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</si>
  <si>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</si>
  <si>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</si>
  <si>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</si>
  <si>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</si>
  <si>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</si>
  <si>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</si>
  <si>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</si>
  <si>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</si>
  <si>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</si>
  <si>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</si>
  <si>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</si>
  <si>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</si>
  <si>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</si>
  <si>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</si>
  <si>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</si>
  <si>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</si>
  <si>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</si>
  <si>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</si>
  <si>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</si>
  <si>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</si>
  <si>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</si>
  <si>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</si>
  <si>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</si>
  <si>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</si>
  <si>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</si>
  <si>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</si>
  <si>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</si>
  <si>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</si>
  <si>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</si>
  <si>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</si>
  <si>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</si>
  <si>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</si>
  <si>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</si>
  <si>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</si>
  <si>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</si>
  <si>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</si>
  <si>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</si>
  <si>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</si>
  <si>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</si>
  <si>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</si>
  <si>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</si>
  <si>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</si>
  <si>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</si>
  <si>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</si>
  <si>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</si>
  <si>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</si>
  <si>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</si>
  <si>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</si>
  <si>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</si>
  <si>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</si>
  <si>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</si>
  <si>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</si>
  <si>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</si>
  <si>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</si>
  <si>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</si>
  <si>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</si>
  <si>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</si>
  <si>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</si>
  <si>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</si>
  <si>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</si>
  <si>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</si>
  <si>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</si>
  <si>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</si>
  <si>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</si>
  <si>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</si>
  <si>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</si>
  <si>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</si>
  <si>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</si>
  <si>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</si>
  <si>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</si>
  <si>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</si>
  <si>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</si>
  <si>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</si>
  <si>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</si>
  <si>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</si>
  <si>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</si>
  <si>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</si>
  <si>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</si>
  <si>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</si>
  <si>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</si>
  <si>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</si>
  <si>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</si>
  <si>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</si>
  <si>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</si>
  <si>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</si>
  <si>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</si>
  <si>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</si>
  <si>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</si>
  <si>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</si>
  <si>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</si>
  <si>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</si>
  <si>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</si>
  <si>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</si>
  <si>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</si>
  <si>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</si>
  <si>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</si>
  <si>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</si>
  <si>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</si>
  <si>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</si>
  <si>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</si>
  <si>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</si>
  <si>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</si>
  <si>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</si>
  <si>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</si>
  <si>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</si>
  <si>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</si>
  <si>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</si>
  <si>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</si>
  <si>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</si>
  <si>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</si>
  <si>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</si>
  <si>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</si>
  <si>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</si>
  <si>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</si>
  <si>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</si>
  <si>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</si>
  <si>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</si>
  <si>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</si>
  <si>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</si>
  <si>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</si>
  <si>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</si>
  <si>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</si>
  <si>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</si>
  <si>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</si>
  <si>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</si>
  <si>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</si>
  <si>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</si>
  <si>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</si>
  <si>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</si>
  <si>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</si>
  <si>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</si>
  <si>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</si>
  <si>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</si>
  <si>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</si>
  <si>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</si>
  <si>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</si>
  <si>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</si>
  <si>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</si>
  <si>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</si>
  <si>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</si>
  <si>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</si>
  <si>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</si>
  <si>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</si>
  <si>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</si>
  <si>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</si>
  <si>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</si>
  <si>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</si>
  <si>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</si>
  <si>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</si>
  <si>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</si>
  <si>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</si>
  <si>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</si>
  <si>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</si>
  <si>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</si>
  <si>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</si>
  <si>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</si>
  <si>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</si>
  <si>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</si>
  <si>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</si>
  <si>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</si>
  <si>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</si>
  <si>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</si>
  <si>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</si>
  <si>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</si>
  <si>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</si>
  <si>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</si>
  <si>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</si>
  <si>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</si>
  <si>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</si>
  <si>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</si>
  <si>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</si>
  <si>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</si>
  <si>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</si>
  <si>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</si>
  <si>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</si>
  <si>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</si>
  <si>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</si>
  <si>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</si>
  <si>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</si>
  <si>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</si>
  <si>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</si>
  <si>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</si>
  <si>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</si>
  <si>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</si>
  <si>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</si>
  <si>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</si>
  <si>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</si>
  <si>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</si>
  <si>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</si>
  <si>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</si>
  <si>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</si>
  <si>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</si>
  <si>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</si>
  <si>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</si>
  <si>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</si>
  <si>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</si>
  <si>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</si>
  <si>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</si>
  <si>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</si>
  <si>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</si>
  <si>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</si>
  <si>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</si>
  <si>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</si>
  <si>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</si>
  <si>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</si>
  <si>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</si>
  <si>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</si>
  <si>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</si>
  <si>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</si>
  <si>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</si>
  <si>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</si>
  <si>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</si>
  <si>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</si>
  <si>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</si>
  <si>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</si>
  <si>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</si>
  <si>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</si>
  <si>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</si>
  <si>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</si>
  <si>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</si>
  <si>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</si>
  <si>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</si>
  <si>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</si>
  <si>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</si>
  <si>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</si>
  <si>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</si>
  <si>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</si>
  <si>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</si>
  <si>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</si>
  <si>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</si>
  <si>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</si>
  <si>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</si>
  <si>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</si>
  <si>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</si>
  <si>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</si>
  <si>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</si>
  <si>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</si>
  <si>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</si>
  <si>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</si>
  <si>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</si>
  <si>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</si>
  <si>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</si>
  <si>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</si>
  <si>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</si>
  <si>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</si>
  <si>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</si>
  <si>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</si>
  <si>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</si>
  <si>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</si>
  <si>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</si>
  <si>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</si>
  <si>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</si>
  <si>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</si>
  <si>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</si>
  <si>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</si>
  <si>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</si>
  <si>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</si>
  <si>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</si>
  <si>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</si>
  <si>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</si>
  <si>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</si>
  <si>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</si>
  <si>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</si>
  <si>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</si>
  <si>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</si>
  <si>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</si>
  <si>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</si>
  <si>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</si>
  <si>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</si>
  <si>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</si>
  <si>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</si>
  <si>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</si>
  <si>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</si>
  <si>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</si>
  <si>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</si>
  <si>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</si>
  <si>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</si>
  <si>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</si>
  <si>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</si>
  <si>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</si>
  <si>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</si>
  <si>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</si>
  <si>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</si>
  <si>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</si>
  <si>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</si>
  <si>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</si>
  <si>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</si>
  <si>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</si>
  <si>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</si>
  <si>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</si>
  <si>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</si>
  <si>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</si>
  <si>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</si>
  <si>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</si>
  <si>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</si>
  <si>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</si>
  <si>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</si>
  <si>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</si>
  <si>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</si>
  <si>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</si>
  <si>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</si>
  <si>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</si>
  <si>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</si>
  <si>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</si>
  <si>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</si>
  <si>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</si>
  <si>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</si>
  <si>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</si>
  <si>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</si>
  <si>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</si>
  <si>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</si>
  <si>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</si>
  <si>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</si>
  <si>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</si>
  <si>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</si>
  <si>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</si>
  <si>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</si>
  <si>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</si>
  <si>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</si>
  <si>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</si>
  <si>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</si>
  <si>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</si>
  <si>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</si>
  <si>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</si>
  <si>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</si>
  <si>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</si>
  <si>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</si>
  <si>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</si>
  <si>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</si>
  <si>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</si>
  <si>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</si>
  <si>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</si>
  <si>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</si>
  <si>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</si>
  <si>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</si>
  <si>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</si>
  <si>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</si>
  <si>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</si>
  <si>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</si>
  <si>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</si>
  <si>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</si>
  <si>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</si>
  <si>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</si>
  <si>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</si>
  <si>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</si>
  <si>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</si>
  <si>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</si>
  <si>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</si>
  <si>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</si>
  <si>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</si>
  <si>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</si>
  <si>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</si>
  <si>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</si>
  <si>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</si>
  <si>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</si>
  <si>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</si>
  <si>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</si>
  <si>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</si>
  <si>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</si>
  <si>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</si>
  <si>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</si>
  <si>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</si>
  <si>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</si>
  <si>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</si>
  <si>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</si>
  <si>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</si>
  <si>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</si>
  <si>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</si>
  <si>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</si>
  <si>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</si>
  <si>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</si>
  <si>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</si>
  <si>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</si>
  <si>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</si>
  <si>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</si>
  <si>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</si>
  <si>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</si>
  <si>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</si>
  <si>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</si>
  <si>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</si>
  <si>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</si>
  <si>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</si>
  <si>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</si>
  <si>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</si>
  <si>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</si>
  <si>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</si>
  <si>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</si>
  <si>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</si>
  <si>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</si>
  <si>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</si>
  <si>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</si>
  <si>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</si>
  <si>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</si>
  <si>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</si>
  <si>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</si>
  <si>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</si>
  <si>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</si>
  <si>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</si>
  <si>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</si>
  <si>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</si>
  <si>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</si>
  <si>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</si>
  <si>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</si>
  <si>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</si>
  <si>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</si>
  <si>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</si>
  <si>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</si>
  <si>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</si>
  <si>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</si>
  <si>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</si>
  <si>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</si>
  <si>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</si>
  <si>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</si>
  <si>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</si>
  <si>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</si>
  <si>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</si>
  <si>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</si>
  <si>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</si>
  <si>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</si>
  <si>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</si>
  <si>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</si>
  <si>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</si>
  <si>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</si>
  <si>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</si>
  <si>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</si>
  <si>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</si>
  <si>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</si>
  <si>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</si>
  <si>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</si>
  <si>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</si>
  <si>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</si>
  <si>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</si>
  <si>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</si>
  <si>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</si>
  <si>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</si>
  <si>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</si>
  <si>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</si>
  <si>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</si>
  <si>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</si>
  <si>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</si>
  <si>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</si>
  <si>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</si>
  <si>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</si>
  <si>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</si>
  <si>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</si>
  <si>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</si>
  <si>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</si>
  <si>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</si>
  <si>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</si>
  <si>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</si>
  <si>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</si>
  <si>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</si>
  <si>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</si>
  <si>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</si>
  <si>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</si>
  <si>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</si>
  <si>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</si>
  <si>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</si>
  <si>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</si>
  <si>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</si>
  <si>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</si>
  <si>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</si>
  <si>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</si>
  <si>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</si>
  <si>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</si>
  <si>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</si>
  <si>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</si>
  <si>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</si>
  <si>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</si>
  <si>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</si>
  <si>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</si>
  <si>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</si>
  <si>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</si>
  <si>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</si>
  <si>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</si>
  <si>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</si>
  <si>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</si>
  <si>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</si>
  <si>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</si>
  <si>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</si>
  <si>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</si>
  <si>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</si>
  <si>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</si>
  <si>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</si>
  <si>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</si>
  <si>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</si>
  <si>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</si>
  <si>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</si>
  <si>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</si>
  <si>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</si>
  <si>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</si>
  <si>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</si>
  <si>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</si>
  <si>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</si>
  <si>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</si>
  <si>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</si>
  <si>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</si>
  <si>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</si>
  <si>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</si>
  <si>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</si>
  <si>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</si>
  <si>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</si>
  <si>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</si>
  <si>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</si>
  <si>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</si>
  <si>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</si>
  <si>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</si>
  <si>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</si>
  <si>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</si>
  <si>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</si>
  <si>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</si>
  <si>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</si>
  <si>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</si>
  <si>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</si>
  <si>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</si>
  <si>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</si>
  <si>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</si>
  <si>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</si>
  <si>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</si>
  <si>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</si>
  <si>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</si>
  <si>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</si>
  <si>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</si>
  <si>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</si>
  <si>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</si>
  <si>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</si>
  <si>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</si>
  <si>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</si>
  <si>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</si>
  <si>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</si>
  <si>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</si>
  <si>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</si>
  <si>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</si>
  <si>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</si>
  <si>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</si>
  <si>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</si>
  <si>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</si>
  <si>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</si>
  <si>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</si>
  <si>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</si>
  <si>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</si>
  <si>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</si>
  <si>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</si>
  <si>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</si>
  <si>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</si>
  <si>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</si>
  <si>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</si>
  <si>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</si>
  <si>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</si>
  <si>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</si>
  <si>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</si>
  <si>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</si>
  <si>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</si>
  <si>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</si>
  <si>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</si>
  <si>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</si>
  <si>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</si>
  <si>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</si>
  <si>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</si>
  <si>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</si>
  <si>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</si>
  <si>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</si>
  <si>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</si>
  <si>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</si>
  <si>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</si>
  <si>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</si>
  <si>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</si>
  <si>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</si>
  <si>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</si>
  <si>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</si>
  <si>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</si>
  <si>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</si>
  <si>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</si>
  <si>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</si>
  <si>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</si>
  <si>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</si>
  <si>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</si>
  <si>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</si>
  <si>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</si>
  <si>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</si>
  <si>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</si>
  <si>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</si>
  <si>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</si>
  <si>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</si>
  <si>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</si>
  <si>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</si>
  <si>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</si>
  <si>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</si>
  <si>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</si>
  <si>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</si>
  <si>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</si>
  <si>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</si>
  <si>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</si>
  <si>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</si>
  <si>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</si>
  <si>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</si>
  <si>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</si>
  <si>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</si>
  <si>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</si>
  <si>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</si>
  <si>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</si>
  <si>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</si>
  <si>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</si>
  <si>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</si>
  <si>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</si>
  <si>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</si>
  <si>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</si>
  <si>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</si>
  <si>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</si>
  <si>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</si>
  <si>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</si>
  <si>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</si>
  <si>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</si>
  <si>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</si>
  <si>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</si>
  <si>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</si>
  <si>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</si>
  <si>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</si>
  <si>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</si>
  <si>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</si>
  <si>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</si>
  <si>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</si>
  <si>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</si>
  <si>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</si>
  <si>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</si>
  <si>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</si>
  <si>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</si>
  <si>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</si>
  <si>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</si>
  <si>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</si>
  <si>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</si>
  <si>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</si>
  <si>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</si>
  <si>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</si>
  <si>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</si>
  <si>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</si>
  <si>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</si>
  <si>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</si>
  <si>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</si>
  <si>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</si>
  <si>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</si>
  <si>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</si>
  <si>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</si>
  <si>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</si>
  <si>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</si>
  <si>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</si>
  <si>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</si>
  <si>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</si>
  <si>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</si>
  <si>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</si>
  <si>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</si>
  <si>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</si>
  <si>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</si>
  <si>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</si>
  <si>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</si>
  <si>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</si>
  <si>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</si>
  <si>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</si>
  <si>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</si>
  <si>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</si>
  <si>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</si>
  <si>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</si>
  <si>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</si>
  <si>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</si>
  <si>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</si>
  <si>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</si>
  <si>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</si>
  <si>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</si>
  <si>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</si>
  <si>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</si>
  <si>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</si>
  <si>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</si>
  <si>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</si>
  <si>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</si>
  <si>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</si>
  <si>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</si>
  <si>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</si>
  <si>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</si>
  <si>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</si>
  <si>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</si>
  <si>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</si>
  <si>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</si>
  <si>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</si>
  <si>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</si>
  <si>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</si>
  <si>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</si>
  <si>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</si>
  <si>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</si>
  <si>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</si>
  <si>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</si>
  <si>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</si>
  <si>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</si>
  <si>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</si>
  <si>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</si>
  <si>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</si>
  <si>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</si>
  <si>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</si>
  <si>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</si>
  <si>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</si>
  <si>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</si>
  <si>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</si>
  <si>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</si>
  <si>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</si>
  <si>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</si>
  <si>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</si>
  <si>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</si>
  <si>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</si>
  <si>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</si>
  <si>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</si>
  <si>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</si>
  <si>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</si>
  <si>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</si>
  <si>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</si>
  <si>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</si>
  <si>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</si>
  <si>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</si>
  <si>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</si>
  <si>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</si>
  <si>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</si>
  <si>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</si>
  <si>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</si>
  <si>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</si>
  <si>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</si>
  <si>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</si>
  <si>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</si>
  <si>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</si>
  <si>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</si>
  <si>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</si>
  <si>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</si>
  <si>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</si>
  <si>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</si>
  <si>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</si>
  <si>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</si>
  <si>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</si>
  <si>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</si>
  <si>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</si>
  <si>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</si>
  <si>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</si>
  <si>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</si>
  <si>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</si>
  <si>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</si>
  <si>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</si>
  <si>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</si>
  <si>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</si>
  <si>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</si>
  <si>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</si>
  <si>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</si>
  <si>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</si>
  <si>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</si>
  <si>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</si>
  <si>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</si>
  <si>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</si>
  <si>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</si>
  <si>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</si>
  <si>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</si>
  <si>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</si>
  <si>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</si>
  <si>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</si>
  <si>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</si>
  <si>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</si>
  <si>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</si>
  <si>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</si>
  <si>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</si>
  <si>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</si>
  <si>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</si>
  <si>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</si>
  <si>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</si>
  <si>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</si>
  <si>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</si>
  <si>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</si>
  <si>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</si>
  <si>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</si>
  <si>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</si>
  <si>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</si>
  <si>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</si>
  <si>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</si>
  <si>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</si>
  <si>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</si>
  <si>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</si>
  <si>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</si>
  <si>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</si>
  <si>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</si>
  <si>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</si>
  <si>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</si>
  <si>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</si>
  <si>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</si>
  <si>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</si>
  <si>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</si>
  <si>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</si>
  <si>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</si>
  <si>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</si>
  <si>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</si>
  <si>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</si>
  <si>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</si>
  <si>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</si>
  <si>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</si>
  <si>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</si>
  <si>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</si>
  <si>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</si>
  <si>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</si>
  <si>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</si>
  <si>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</si>
  <si>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</si>
  <si>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</si>
  <si>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</si>
  <si>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</si>
  <si>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</si>
  <si>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</si>
  <si>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</si>
  <si>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</si>
  <si>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</si>
  <si>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</si>
  <si>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</si>
  <si>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</si>
  <si>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</si>
  <si>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</si>
  <si>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</si>
  <si>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</si>
  <si>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</si>
  <si>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</si>
  <si>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</si>
  <si>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</si>
  <si>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</si>
  <si>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</si>
  <si>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</si>
  <si>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</si>
  <si>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</si>
  <si>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</si>
  <si>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</si>
  <si>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</si>
  <si>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</si>
  <si>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</si>
  <si>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</si>
  <si>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</si>
  <si>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</si>
  <si>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</si>
  <si>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</si>
  <si>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</si>
  <si>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</si>
  <si>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</si>
  <si>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</si>
  <si>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</si>
  <si>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</si>
  <si>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</si>
  <si>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</si>
  <si>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</si>
  <si>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</si>
  <si>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</si>
  <si>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</si>
  <si>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</si>
  <si>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</si>
  <si>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</si>
  <si>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</si>
  <si>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</si>
  <si>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</si>
  <si>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</si>
  <si>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</si>
  <si>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</si>
  <si>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</si>
  <si>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</si>
  <si>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</si>
  <si>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</si>
  <si>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</si>
  <si>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</si>
  <si>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</si>
  <si>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</si>
  <si>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</si>
  <si>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</si>
  <si>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</si>
  <si>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</si>
  <si>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</si>
  <si>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</si>
  <si>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</si>
  <si>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</si>
  <si>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</si>
  <si>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</si>
  <si>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</si>
  <si>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</si>
  <si>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</si>
  <si>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</si>
  <si>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</si>
  <si>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</si>
  <si>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</si>
  <si>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</si>
  <si>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</si>
  <si>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</si>
  <si>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</si>
  <si>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</si>
  <si>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</si>
  <si>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</si>
  <si>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</si>
  <si>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</si>
  <si>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</si>
  <si>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</si>
  <si>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</si>
  <si>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</si>
  <si>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</si>
  <si>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</si>
  <si>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</si>
  <si>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</si>
  <si>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</si>
  <si>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</si>
  <si>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</si>
  <si>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</si>
  <si>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</si>
  <si>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</si>
  <si>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</si>
  <si>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</si>
  <si>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</si>
  <si>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</si>
  <si>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</si>
  <si>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</si>
  <si>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</si>
  <si>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</si>
  <si>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</si>
  <si>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</si>
  <si>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</si>
  <si>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</si>
  <si>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</si>
  <si>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</si>
  <si>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</si>
  <si>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</si>
  <si>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</si>
  <si>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</si>
  <si>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</si>
  <si>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</si>
  <si>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</si>
  <si>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</si>
  <si>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</si>
  <si>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</si>
  <si>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</si>
  <si>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</si>
  <si>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</si>
  <si>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</si>
  <si>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</si>
  <si>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</si>
  <si>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</si>
  <si>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</si>
  <si>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</si>
  <si>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</si>
  <si>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</si>
  <si>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</si>
  <si>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</si>
  <si>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</si>
  <si>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</si>
  <si>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</si>
  <si>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</si>
  <si>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</si>
  <si>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</si>
  <si>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</si>
  <si>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</si>
  <si>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</si>
  <si>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</si>
  <si>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</si>
  <si>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</si>
  <si>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</si>
  <si>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</si>
  <si>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</si>
  <si>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</si>
  <si>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</si>
  <si>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</si>
  <si>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</si>
  <si>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</si>
  <si>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</si>
  <si>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</si>
  <si>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</si>
  <si>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</si>
  <si>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</si>
  <si>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</si>
  <si>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</si>
  <si>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</si>
  <si>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</si>
  <si>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</si>
  <si>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</si>
  <si>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</si>
  <si>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</si>
  <si>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</si>
  <si>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</si>
  <si>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</si>
  <si>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</si>
  <si>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</si>
  <si>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</si>
  <si>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</si>
  <si>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</si>
  <si>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</si>
  <si>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</si>
  <si>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</si>
  <si>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</si>
  <si>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</si>
  <si>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</si>
  <si>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</si>
  <si>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</si>
  <si>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</si>
  <si>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</si>
  <si>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</si>
  <si>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</si>
  <si>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</si>
  <si>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</si>
  <si>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</si>
  <si>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</si>
  <si>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</si>
  <si>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</si>
  <si>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</si>
  <si>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</si>
  <si>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</si>
  <si>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</si>
  <si>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</si>
  <si>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</si>
  <si>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</si>
  <si>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</si>
  <si>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</si>
  <si>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</si>
  <si>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</si>
  <si>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</si>
  <si>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</si>
  <si>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</si>
  <si>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</si>
  <si>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</si>
  <si>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</si>
  <si>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</si>
  <si>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</si>
  <si>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</si>
  <si>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</si>
  <si>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</si>
  <si>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</si>
  <si>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</si>
  <si>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</si>
  <si>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</si>
  <si>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</si>
  <si>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</si>
  <si>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</si>
  <si>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</si>
  <si>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</si>
  <si>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</si>
  <si>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</si>
  <si>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</si>
  <si>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</si>
  <si>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</si>
  <si>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</si>
  <si>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</si>
  <si>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</si>
  <si>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</si>
  <si>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</si>
  <si>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</si>
  <si>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</si>
  <si>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</si>
  <si>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</si>
  <si>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</si>
  <si>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</si>
  <si>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</si>
  <si>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</si>
  <si>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</si>
  <si>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</si>
  <si>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</si>
  <si>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</si>
  <si>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</si>
  <si>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</si>
  <si>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</si>
  <si>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</si>
  <si>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</si>
  <si>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</si>
  <si>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</si>
  <si>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</si>
  <si>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</si>
  <si>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</si>
  <si>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</si>
  <si>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</si>
  <si>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</si>
  <si>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</si>
  <si>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</si>
  <si>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</si>
  <si>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</si>
  <si>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</si>
  <si>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</si>
  <si>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</si>
  <si>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</si>
  <si>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</si>
  <si>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</si>
  <si>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</si>
  <si>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</si>
  <si>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</si>
  <si>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</si>
  <si>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</si>
  <si>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</si>
  <si>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</si>
  <si>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</si>
  <si>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</si>
  <si>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</si>
  <si>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</si>
  <si>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</si>
  <si>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</si>
  <si>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</si>
  <si>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</si>
  <si>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</si>
  <si>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</si>
  <si>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</si>
  <si>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</si>
  <si>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</si>
  <si>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</si>
  <si>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</si>
  <si>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</si>
  <si>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</si>
  <si>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</si>
  <si>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</si>
  <si>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</si>
  <si>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</si>
  <si>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</si>
  <si>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</si>
  <si>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</si>
  <si>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</si>
  <si>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</si>
  <si>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</si>
  <si>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</si>
  <si>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</si>
  <si>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</si>
  <si>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</si>
  <si>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</si>
  <si>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</si>
  <si>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</si>
  <si>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</si>
  <si>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</si>
  <si>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</si>
  <si>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</si>
  <si>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</si>
  <si>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</si>
  <si>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</si>
  <si>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</si>
  <si>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</si>
  <si>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</si>
  <si>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</si>
  <si>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</si>
  <si>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</si>
  <si>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</si>
  <si>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</si>
  <si>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</si>
  <si>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</si>
  <si>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</si>
  <si>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</si>
  <si>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</si>
  <si>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</si>
  <si>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</si>
  <si>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</si>
  <si>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</si>
  <si>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</si>
  <si>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</si>
  <si>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</si>
  <si>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</si>
  <si>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</si>
  <si>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</si>
  <si>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</si>
  <si>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</si>
  <si>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</si>
  <si>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</si>
  <si>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</si>
  <si>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</si>
  <si>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</si>
  <si>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</si>
  <si>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</si>
  <si>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</si>
  <si>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</si>
  <si>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</si>
  <si>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</si>
  <si>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</si>
  <si>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</si>
  <si>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</si>
  <si>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</si>
  <si>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</si>
  <si>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</si>
  <si>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</si>
  <si>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</si>
  <si>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</si>
  <si>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</si>
  <si>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</si>
  <si>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</si>
  <si>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</si>
  <si>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</si>
  <si>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</si>
  <si>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</si>
  <si>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</si>
  <si>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</si>
  <si>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</si>
  <si>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</si>
  <si>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</si>
  <si>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</si>
  <si>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</si>
  <si>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</si>
  <si>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</si>
  <si>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</si>
  <si>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</si>
  <si>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</si>
  <si>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</si>
  <si>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</si>
  <si>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</si>
  <si>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</si>
  <si>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</si>
  <si>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</si>
  <si>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</si>
  <si>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</si>
  <si>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</si>
  <si>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</si>
  <si>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</si>
  <si>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</si>
  <si>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</si>
  <si>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</si>
  <si>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</si>
  <si>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</si>
  <si>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</si>
  <si>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</si>
  <si>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</si>
  <si>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</si>
  <si>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</si>
  <si>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</si>
  <si>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</si>
  <si>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</si>
  <si>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</si>
  <si>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</si>
  <si>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</si>
  <si>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</si>
  <si>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</si>
  <si>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</si>
  <si>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</si>
  <si>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</si>
  <si>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</si>
  <si>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</si>
  <si>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</si>
  <si>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</si>
  <si>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</si>
  <si>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</si>
  <si>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</si>
  <si>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</si>
  <si>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</si>
  <si>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</si>
  <si>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</si>
  <si>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</si>
  <si>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</si>
  <si>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</si>
  <si>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</si>
  <si>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</si>
  <si>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</si>
  <si>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</si>
  <si>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</si>
  <si>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</si>
  <si>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</si>
  <si>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</si>
  <si>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</si>
  <si>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</si>
  <si>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</si>
  <si>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</si>
  <si>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</si>
  <si>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</si>
  <si>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</si>
  <si>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</si>
  <si>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</si>
  <si>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</si>
  <si>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</si>
  <si>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</si>
  <si>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</si>
  <si>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</si>
  <si>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</si>
  <si>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</si>
  <si>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</si>
  <si>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</si>
  <si>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</si>
  <si>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</si>
  <si>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</si>
  <si>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</si>
  <si>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</si>
  <si>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</si>
  <si>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</si>
  <si>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</si>
  <si>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</si>
  <si>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</si>
  <si>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</si>
  <si>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</si>
  <si>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</si>
  <si>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</si>
  <si>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</si>
  <si>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</si>
  <si>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</si>
  <si>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</si>
  <si>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</si>
  <si>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</si>
  <si>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</si>
  <si>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</si>
  <si>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</si>
  <si>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</si>
  <si>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</si>
  <si>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</si>
  <si>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</si>
  <si>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</si>
  <si>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</si>
  <si>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</si>
  <si>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</si>
  <si>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</si>
  <si>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</si>
  <si>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</si>
  <si>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</si>
  <si>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</si>
  <si>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</si>
  <si>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</si>
  <si>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</si>
  <si>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</si>
  <si>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</si>
  <si>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</si>
  <si>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</si>
  <si>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</si>
  <si>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</si>
  <si>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</si>
  <si>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</si>
  <si>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</si>
  <si>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</si>
  <si>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</si>
  <si>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</si>
  <si>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</si>
  <si>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</si>
  <si>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</si>
  <si>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</si>
  <si>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</si>
  <si>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</si>
  <si>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</si>
  <si>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</si>
  <si>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</si>
  <si>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</si>
  <si>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</si>
  <si>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</si>
  <si>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</si>
  <si>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</si>
  <si>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</si>
  <si>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</si>
  <si>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</si>
  <si>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</si>
  <si>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</si>
  <si>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</si>
  <si>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</si>
  <si>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</si>
  <si>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</si>
  <si>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</si>
  <si>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</si>
  <si>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</si>
  <si>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</si>
  <si>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</si>
  <si>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</si>
  <si>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</si>
  <si>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</si>
  <si>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</si>
  <si>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</si>
  <si>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</si>
  <si>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</si>
  <si>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</si>
  <si>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</si>
  <si>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</si>
  <si>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</si>
  <si>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</si>
  <si>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</si>
  <si>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</si>
  <si>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</si>
  <si>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</si>
  <si>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</si>
  <si>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</si>
  <si>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</si>
  <si>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</si>
  <si>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</si>
  <si>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</si>
  <si>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</si>
  <si>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</si>
  <si>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</si>
  <si>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</si>
  <si>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</si>
  <si>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</si>
  <si>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</si>
  <si>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</si>
  <si>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</si>
  <si>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</si>
  <si>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</si>
  <si>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</si>
  <si>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</si>
  <si>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</si>
  <si>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</si>
  <si>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</si>
  <si>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</si>
  <si>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</si>
  <si>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</si>
  <si>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</si>
  <si>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</si>
  <si>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</si>
  <si>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</si>
  <si>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</si>
  <si>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</si>
  <si>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</si>
  <si>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</si>
  <si>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</si>
  <si>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</si>
  <si>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</si>
  <si>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</si>
  <si>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</si>
  <si>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</si>
  <si>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</si>
  <si>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</si>
  <si>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</si>
  <si>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</si>
  <si>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</si>
  <si>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</si>
  <si>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</si>
  <si>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</si>
  <si>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</si>
  <si>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</si>
  <si>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</si>
  <si>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</si>
  <si>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</si>
  <si>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</si>
  <si>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</si>
  <si>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</si>
  <si>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</si>
  <si>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</si>
  <si>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</si>
  <si>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</si>
  <si>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</si>
  <si>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</si>
  <si>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</si>
  <si>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</si>
  <si>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</si>
  <si>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</si>
  <si>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</si>
  <si>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</si>
  <si>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</si>
  <si>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</si>
  <si>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</si>
  <si>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</si>
  <si>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</si>
  <si>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</si>
  <si>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</si>
  <si>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</si>
  <si>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</si>
  <si>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</si>
  <si>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</si>
  <si>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</si>
  <si>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</si>
  <si>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</si>
  <si>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</si>
  <si>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</si>
  <si>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</si>
  <si>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</si>
  <si>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</si>
  <si>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</si>
  <si>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</si>
  <si>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</si>
  <si>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</si>
  <si>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</si>
  <si>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</si>
  <si>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</si>
  <si>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</si>
  <si>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</si>
  <si>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</si>
  <si>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</si>
  <si>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</si>
  <si>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</si>
  <si>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</si>
  <si>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</si>
  <si>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</si>
  <si>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</si>
  <si>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</si>
  <si>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</si>
  <si>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</si>
  <si>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</si>
  <si>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</si>
  <si>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</si>
  <si>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</si>
  <si>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</si>
  <si>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</si>
  <si>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</si>
  <si>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</si>
  <si>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</si>
  <si>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</si>
  <si>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</si>
  <si>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</si>
  <si>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</si>
  <si>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</si>
  <si>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</si>
  <si>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</si>
  <si>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</si>
  <si>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</si>
  <si>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</si>
  <si>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</si>
  <si>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</si>
  <si>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</si>
  <si>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</si>
  <si>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</si>
  <si>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</si>
  <si>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</si>
  <si>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</si>
  <si>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</si>
  <si>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</si>
  <si>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</si>
  <si>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</si>
  <si>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</si>
  <si>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</si>
  <si>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</si>
  <si>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</si>
  <si>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</si>
  <si>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</si>
  <si>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</si>
  <si>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</si>
  <si>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</si>
  <si>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</si>
  <si>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</si>
  <si>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</si>
  <si>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</si>
  <si>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</si>
  <si>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</si>
  <si>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</si>
  <si>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</si>
  <si>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</si>
  <si>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</si>
  <si>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</si>
  <si>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</si>
  <si>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</si>
  <si>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</si>
  <si>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</si>
  <si>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</si>
  <si>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</si>
  <si>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</si>
  <si>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</si>
  <si>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</si>
  <si>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</si>
  <si>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</si>
  <si>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</si>
  <si>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</si>
  <si>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</si>
  <si>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</si>
  <si>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</si>
  <si>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</si>
  <si>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</si>
  <si>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</si>
  <si>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</si>
  <si>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</si>
  <si>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</si>
  <si>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</si>
  <si>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</si>
  <si>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</si>
  <si>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</si>
  <si>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</si>
  <si>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</si>
  <si>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</si>
  <si>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</si>
  <si>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</si>
  <si>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</si>
  <si>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</si>
  <si>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</si>
  <si>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</si>
  <si>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</si>
  <si>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</si>
  <si>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</si>
  <si>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</si>
  <si>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</si>
  <si>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</si>
  <si>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</si>
  <si>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</si>
  <si>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</si>
  <si>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</si>
  <si>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</si>
  <si>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</si>
  <si>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</si>
  <si>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</si>
  <si>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</si>
  <si>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</si>
  <si>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</si>
  <si>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</si>
  <si>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</si>
  <si>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</si>
  <si>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</si>
  <si>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</si>
  <si>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</si>
  <si>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</si>
  <si>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</si>
  <si>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</si>
  <si>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</si>
  <si>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</si>
  <si>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</si>
  <si>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</si>
  <si>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</si>
  <si>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</si>
  <si>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</si>
  <si>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</si>
  <si>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</si>
  <si>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</si>
  <si>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</si>
  <si>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</si>
  <si>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</si>
  <si>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</si>
  <si>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</si>
  <si>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</si>
  <si>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</si>
  <si>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</si>
  <si>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</si>
  <si>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</si>
  <si>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</si>
  <si>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</si>
  <si>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</si>
  <si>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</si>
  <si>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</si>
  <si>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</si>
  <si>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</si>
  <si>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</si>
  <si>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</si>
  <si>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</si>
  <si>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</si>
  <si>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</si>
  <si>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</si>
  <si>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</si>
  <si>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</si>
  <si>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</si>
  <si>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</si>
  <si>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</si>
  <si>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</si>
  <si>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</si>
  <si>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</si>
  <si>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</si>
  <si>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</si>
  <si>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</si>
  <si>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</si>
  <si>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</si>
  <si>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</si>
  <si>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</si>
  <si>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</si>
  <si>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</si>
  <si>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</si>
  <si>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</si>
  <si>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</si>
  <si>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</si>
  <si>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</si>
  <si>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</si>
  <si>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</si>
  <si>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</si>
  <si>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</si>
  <si>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</si>
  <si>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</si>
  <si>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</si>
  <si>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</si>
  <si>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</si>
  <si>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</si>
  <si>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</si>
  <si>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</si>
  <si>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</si>
  <si>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</si>
  <si>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</si>
  <si>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</si>
  <si>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</si>
  <si>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</si>
  <si>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</si>
  <si>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</si>
  <si>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</si>
  <si>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</si>
  <si>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</si>
  <si>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</si>
  <si>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</si>
  <si>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</si>
  <si>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</si>
  <si>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</si>
  <si>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</si>
  <si>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</si>
  <si>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</si>
  <si>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</si>
  <si>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</si>
  <si>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</si>
  <si>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</si>
  <si>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</si>
  <si>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</si>
  <si>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</si>
  <si>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</si>
  <si>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</si>
  <si>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</si>
  <si>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</si>
  <si>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</si>
  <si>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</si>
  <si>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</si>
  <si>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</si>
  <si>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</si>
  <si>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</si>
  <si>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</si>
  <si>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</si>
  <si>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</si>
  <si>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</si>
  <si>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</si>
  <si>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</si>
  <si>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</si>
  <si>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</si>
  <si>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</si>
  <si>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</si>
  <si>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</si>
  <si>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</si>
  <si>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</si>
  <si>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</si>
  <si>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</si>
  <si>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</si>
  <si>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</si>
  <si>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</si>
  <si>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</si>
  <si>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</si>
  <si>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</si>
  <si>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</si>
  <si>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</si>
  <si>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</si>
  <si>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</si>
  <si>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</si>
  <si>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</si>
  <si>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</si>
  <si>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</si>
  <si>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</si>
  <si>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</si>
  <si>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</si>
  <si>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</si>
  <si>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</si>
  <si>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</si>
  <si>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</si>
  <si>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</si>
  <si>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</si>
  <si>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</si>
  <si>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</si>
  <si>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</si>
  <si>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</si>
  <si>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</si>
  <si>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</si>
  <si>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</si>
  <si>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</si>
  <si>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</si>
  <si>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</si>
  <si>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</si>
  <si>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</si>
  <si>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</si>
  <si>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</si>
  <si>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</si>
  <si>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</si>
  <si>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</si>
  <si>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</si>
  <si>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</si>
  <si>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</si>
  <si>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</si>
  <si>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</si>
  <si>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</si>
  <si>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</si>
  <si>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</si>
  <si>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</si>
  <si>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</si>
  <si>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</si>
  <si>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</si>
  <si>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</si>
  <si>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</si>
  <si>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</si>
  <si>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</si>
  <si>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</si>
  <si>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</si>
  <si>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</si>
  <si>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</si>
  <si>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</si>
  <si>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</si>
  <si>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</si>
  <si>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</si>
  <si>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</si>
  <si>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</si>
  <si>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</si>
  <si>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</si>
  <si>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</si>
  <si>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</si>
  <si>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</si>
  <si>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</si>
  <si>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</si>
  <si>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</si>
  <si>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</si>
  <si>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</si>
  <si>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</si>
  <si>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</si>
  <si>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</si>
  <si>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</si>
  <si>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</si>
  <si>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</si>
  <si>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</si>
  <si>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</si>
  <si>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</si>
  <si>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</si>
  <si>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</si>
  <si>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</si>
  <si>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</si>
  <si>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</si>
  <si>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</si>
  <si>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</si>
  <si>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</si>
  <si>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</si>
  <si>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</si>
  <si>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</si>
  <si>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</si>
  <si>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</si>
  <si>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</si>
  <si>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</si>
  <si>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</si>
  <si>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</si>
  <si>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</si>
  <si>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</si>
  <si>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</si>
  <si>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</si>
  <si>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</si>
  <si>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</si>
  <si>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</si>
  <si>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</si>
  <si>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</si>
  <si>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</si>
  <si>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</si>
  <si>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</si>
  <si>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</si>
  <si>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</si>
  <si>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</si>
  <si>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</si>
  <si>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</si>
  <si>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</si>
  <si>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</si>
  <si>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</si>
  <si>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</si>
  <si>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</si>
  <si>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</si>
  <si>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</si>
  <si>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</si>
  <si>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</si>
  <si>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</si>
  <si>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</si>
  <si>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</si>
  <si>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</si>
  <si>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</si>
  <si>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</si>
  <si>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</si>
  <si>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</si>
  <si>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</si>
  <si>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</si>
  <si>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</si>
  <si>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</si>
  <si>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</si>
  <si>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</si>
  <si>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</si>
  <si>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</si>
  <si>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</si>
  <si>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</si>
  <si>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</si>
  <si>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</si>
  <si>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</si>
  <si>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</si>
  <si>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</si>
  <si>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</si>
  <si>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</si>
  <si>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</si>
  <si>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</si>
  <si>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</si>
  <si>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</si>
  <si>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</si>
  <si>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</si>
  <si>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</si>
  <si>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</si>
  <si>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</si>
  <si>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</si>
  <si>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</si>
  <si>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</si>
  <si>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</si>
  <si>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</si>
  <si>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</si>
  <si>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</si>
  <si>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</si>
  <si>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</si>
  <si>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</si>
  <si>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</si>
  <si>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</si>
  <si>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</si>
  <si>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</si>
  <si>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</si>
  <si>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</si>
  <si>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</si>
  <si>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</si>
  <si>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</si>
  <si>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</si>
  <si>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</si>
  <si>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</si>
  <si>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</si>
  <si>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</si>
  <si>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</si>
  <si>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</si>
  <si>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</si>
  <si>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</si>
  <si>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</si>
  <si>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</si>
  <si>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</si>
  <si>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</si>
  <si>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</si>
  <si>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</si>
  <si>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</si>
  <si>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</si>
  <si>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</si>
  <si>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</si>
  <si>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</si>
  <si>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</si>
  <si>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</si>
  <si>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</si>
  <si>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</si>
  <si>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</si>
  <si>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</si>
  <si>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</si>
  <si>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</si>
  <si>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</si>
  <si>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</si>
  <si>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</si>
  <si>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</si>
  <si>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</si>
  <si>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</si>
  <si>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</si>
  <si>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</si>
  <si>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</si>
  <si>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</si>
  <si>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</si>
  <si>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</si>
  <si>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</si>
  <si>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</si>
  <si>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</si>
  <si>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</si>
  <si>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</si>
  <si>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</si>
  <si>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</si>
  <si>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</si>
  <si>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</si>
  <si>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</si>
  <si>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</si>
  <si>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</si>
  <si>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</si>
  <si>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</si>
  <si>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</si>
  <si>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</si>
  <si>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</si>
  <si>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</si>
  <si>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</si>
  <si>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</si>
  <si>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</si>
  <si>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</si>
  <si>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</si>
  <si>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</si>
  <si>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</si>
  <si>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</si>
  <si>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</si>
  <si>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</si>
  <si>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</si>
  <si>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</si>
  <si>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</si>
  <si>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</si>
  <si>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</si>
  <si>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</si>
  <si>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</si>
  <si>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</si>
  <si>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</si>
  <si>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</si>
  <si>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</si>
  <si>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</si>
  <si>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</si>
  <si>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</si>
  <si>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</si>
  <si>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</si>
  <si>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</si>
  <si>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</si>
  <si>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</si>
  <si>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</si>
  <si>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</si>
  <si>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</si>
  <si>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</si>
  <si>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</si>
  <si>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</si>
  <si>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</si>
  <si>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</si>
  <si>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</si>
  <si>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</si>
  <si>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</si>
  <si>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</si>
  <si>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</si>
  <si>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</si>
  <si>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</si>
  <si>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</si>
  <si>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</si>
  <si>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</si>
  <si>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</si>
  <si>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</si>
  <si>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</si>
  <si>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</si>
  <si>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</si>
  <si>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</si>
  <si>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</si>
  <si>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</si>
  <si>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</si>
  <si>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</si>
  <si>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</si>
  <si>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</si>
  <si>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</si>
  <si>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</si>
  <si>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</si>
  <si>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</si>
  <si>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</si>
  <si>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</si>
  <si>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</si>
  <si>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</si>
  <si>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</si>
  <si>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</si>
  <si>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</si>
  <si>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</si>
  <si>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</si>
  <si>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</si>
  <si>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</si>
  <si>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</si>
  <si>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</si>
  <si>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</si>
  <si>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</si>
  <si>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</si>
  <si>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</si>
  <si>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</si>
  <si>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</si>
  <si>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</si>
  <si>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</si>
  <si>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</si>
  <si>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</si>
  <si>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</si>
  <si>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</si>
  <si>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</si>
  <si>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</si>
  <si>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</si>
  <si>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</si>
  <si>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</si>
  <si>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</si>
  <si>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</si>
  <si>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</si>
  <si>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</si>
  <si>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</si>
  <si>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</si>
  <si>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</si>
  <si>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</si>
  <si>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</si>
  <si>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</si>
  <si>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</si>
  <si>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</si>
  <si>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</si>
  <si>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</si>
  <si>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</si>
  <si>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</si>
  <si>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</si>
  <si>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</si>
  <si>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</si>
  <si>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</si>
  <si>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</si>
  <si>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</si>
  <si>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</si>
  <si>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</si>
  <si>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</si>
  <si>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</si>
  <si>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</si>
  <si>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</si>
  <si>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</si>
  <si>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</si>
  <si>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</si>
  <si>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</si>
  <si>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</si>
  <si>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</si>
  <si>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</si>
  <si>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</si>
  <si>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</si>
  <si>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</si>
  <si>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</si>
  <si>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</si>
  <si>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</si>
  <si>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</si>
  <si>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</si>
  <si>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</si>
  <si>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</si>
  <si>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</si>
  <si>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</si>
  <si>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</si>
  <si>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</si>
  <si>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</si>
  <si>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</si>
  <si>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</si>
  <si>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</si>
  <si>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</si>
  <si>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</si>
  <si>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</si>
  <si>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</si>
  <si>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</si>
  <si>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</si>
  <si>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</si>
  <si>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</si>
  <si>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</si>
  <si>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</si>
  <si>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</si>
  <si>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</si>
  <si>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</si>
  <si>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</si>
  <si>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</si>
  <si>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</si>
  <si>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</si>
  <si>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</si>
  <si>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</si>
  <si>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</si>
  <si>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</si>
  <si>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</si>
  <si>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</si>
  <si>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</si>
  <si>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</si>
  <si>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</si>
  <si>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</si>
  <si>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</si>
  <si>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</si>
  <si>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</si>
  <si>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</si>
  <si>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</si>
  <si>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</si>
  <si>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</si>
  <si>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</si>
  <si>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</si>
  <si>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</si>
  <si>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</si>
  <si>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</si>
  <si>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</si>
  <si>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</si>
  <si>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</si>
  <si>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</si>
  <si>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</si>
  <si>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</si>
  <si>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</si>
  <si>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</si>
  <si>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</si>
  <si>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</si>
  <si>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</si>
  <si>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</si>
  <si>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</si>
  <si>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</si>
  <si>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</si>
  <si>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</si>
  <si>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</si>
  <si>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</si>
  <si>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</si>
  <si>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</si>
  <si>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</si>
  <si>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</si>
  <si>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</si>
  <si>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</si>
  <si>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</si>
  <si>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</si>
  <si>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</si>
  <si>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</si>
  <si>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</si>
  <si>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</si>
  <si>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</si>
  <si>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</si>
  <si>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</si>
  <si>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</si>
  <si>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</si>
  <si>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</si>
  <si>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</si>
  <si>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</si>
  <si>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</si>
  <si>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</si>
  <si>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</si>
  <si>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</si>
  <si>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</si>
  <si>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</si>
  <si>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</si>
  <si>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</si>
  <si>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</si>
  <si>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</si>
  <si>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</si>
  <si>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</si>
  <si>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</si>
  <si>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</si>
  <si>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</si>
  <si>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</si>
  <si>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</si>
  <si>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</si>
  <si>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</si>
  <si>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</si>
  <si>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</si>
  <si>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</si>
  <si>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</si>
  <si>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</si>
  <si>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</si>
  <si>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</si>
  <si>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</si>
  <si>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</si>
  <si>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</si>
  <si>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</si>
  <si>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</si>
  <si>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</si>
  <si>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</si>
  <si>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</si>
  <si>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</si>
  <si>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</si>
  <si>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</si>
  <si>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</si>
  <si>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</si>
  <si>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</si>
  <si>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</si>
  <si>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</si>
  <si>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</si>
  <si>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</si>
  <si>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</si>
  <si>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</si>
  <si>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</si>
  <si>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</si>
  <si>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</si>
  <si>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</si>
  <si>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</si>
  <si>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</si>
  <si>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</si>
  <si>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</si>
  <si>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</si>
  <si>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</si>
  <si>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</si>
  <si>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</si>
  <si>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</si>
  <si>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</si>
  <si>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</si>
  <si>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</si>
  <si>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</si>
  <si>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</si>
  <si>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</si>
  <si>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</si>
  <si>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</si>
  <si>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</si>
  <si>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</si>
  <si>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</si>
  <si>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</si>
  <si>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</si>
  <si>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</si>
  <si>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</si>
  <si>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</si>
  <si>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</si>
  <si>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</si>
  <si>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</si>
  <si>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</si>
  <si>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</si>
  <si>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</si>
  <si>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</si>
  <si>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</si>
  <si>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</si>
  <si>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</si>
  <si>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</si>
  <si>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</si>
  <si>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</si>
  <si>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</si>
  <si>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</si>
  <si>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</si>
  <si>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</si>
  <si>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</si>
  <si>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</si>
  <si>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</si>
  <si>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</si>
  <si>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</si>
  <si>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</si>
  <si>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</si>
  <si>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</si>
  <si>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</si>
  <si>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</si>
  <si>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</si>
  <si>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</si>
  <si>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</si>
  <si>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</si>
  <si>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</si>
  <si>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</si>
  <si>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</si>
  <si>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</si>
  <si>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</si>
  <si>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</si>
  <si>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</si>
  <si>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</si>
  <si>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</si>
  <si>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</si>
  <si>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</si>
  <si>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</si>
  <si>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</si>
  <si>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</si>
  <si>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</si>
  <si>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</si>
  <si>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</si>
  <si>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</si>
  <si>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</si>
  <si>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</si>
  <si>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</si>
  <si>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</si>
  <si>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</si>
  <si>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</si>
  <si>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</si>
  <si>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</si>
  <si>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</si>
  <si>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</si>
  <si>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</si>
  <si>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</si>
  <si>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</si>
  <si>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</si>
  <si>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</si>
  <si>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</si>
  <si>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</si>
  <si>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</si>
  <si>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</si>
  <si>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</si>
  <si>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</si>
  <si>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</si>
  <si>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</si>
  <si>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</si>
  <si>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</si>
  <si>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</si>
  <si>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</si>
  <si>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</si>
  <si>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</si>
  <si>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</si>
  <si>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</si>
  <si>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</si>
  <si>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</si>
  <si>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</si>
  <si>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</si>
  <si>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</si>
  <si>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</si>
  <si>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</si>
  <si>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</si>
  <si>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</si>
  <si>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</si>
  <si>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</si>
  <si>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</si>
  <si>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</si>
  <si>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</si>
  <si>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</si>
  <si>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</si>
  <si>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</si>
  <si>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</si>
  <si>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</si>
  <si>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</si>
  <si>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</si>
  <si>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</si>
  <si>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</si>
  <si>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</si>
  <si>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</si>
  <si>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</si>
  <si>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</si>
  <si>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</si>
  <si>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</si>
  <si>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</si>
  <si>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</si>
  <si>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</si>
  <si>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</si>
  <si>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</si>
  <si>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</si>
  <si>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</si>
  <si>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</si>
  <si>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</si>
  <si>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</si>
  <si>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</si>
  <si>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</si>
  <si>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</si>
  <si>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</si>
  <si>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</si>
  <si>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</si>
  <si>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</si>
  <si>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</si>
  <si>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</si>
  <si>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</si>
  <si>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</si>
  <si>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</si>
  <si>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</si>
  <si>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</si>
  <si>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</si>
  <si>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</si>
  <si>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</si>
  <si>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</si>
  <si>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</si>
  <si>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</si>
  <si>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</si>
  <si>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</si>
  <si>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</si>
  <si>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</si>
  <si>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</si>
  <si>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</si>
  <si>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</si>
  <si>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</si>
  <si>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</si>
  <si>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</si>
  <si>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</si>
  <si>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</si>
  <si>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</si>
  <si>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</si>
  <si>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</si>
  <si>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</si>
  <si>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</si>
  <si>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</si>
  <si>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</si>
  <si>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</si>
  <si>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</si>
  <si>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</si>
  <si>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</si>
  <si>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</si>
  <si>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</si>
  <si>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</si>
  <si>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</si>
  <si>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</si>
  <si>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</si>
  <si>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</si>
  <si>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</si>
  <si>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</si>
  <si>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</si>
  <si>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</si>
  <si>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</si>
  <si>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</si>
  <si>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</si>
  <si>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</si>
  <si>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</si>
  <si>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</si>
  <si>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</si>
  <si>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</si>
  <si>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</si>
  <si>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</si>
  <si>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</si>
  <si>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</si>
  <si>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</si>
  <si>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</si>
  <si>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</si>
  <si>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</si>
  <si>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</si>
  <si>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</si>
  <si>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</si>
  <si>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</si>
  <si>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</si>
  <si>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</si>
  <si>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</si>
  <si>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</si>
  <si>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</si>
  <si>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</si>
  <si>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</si>
  <si>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</si>
  <si>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</si>
  <si>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</si>
  <si>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</si>
  <si>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</si>
  <si>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</si>
  <si>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</si>
  <si>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</si>
  <si>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</si>
  <si>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</si>
  <si>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</si>
  <si>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</si>
  <si>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</si>
  <si>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</si>
  <si>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</si>
  <si>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</si>
  <si>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</si>
  <si>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</si>
  <si>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</si>
  <si>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</si>
  <si>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</si>
  <si>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</si>
  <si>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</si>
  <si>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</si>
  <si>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</si>
  <si>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</si>
  <si>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</si>
  <si>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</si>
  <si>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</si>
  <si>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</si>
  <si>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</si>
  <si>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</si>
  <si>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</si>
  <si>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</si>
  <si>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</si>
  <si>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</si>
  <si>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</si>
  <si>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</si>
  <si>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</si>
  <si>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</si>
  <si>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</si>
  <si>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</si>
  <si>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</si>
  <si>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</si>
  <si>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</si>
  <si>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</si>
  <si>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</si>
  <si>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</si>
  <si>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</si>
  <si>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</si>
  <si>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</si>
  <si>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</si>
  <si>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</si>
  <si>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</si>
  <si>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</si>
  <si>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</si>
  <si>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</si>
  <si>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</si>
  <si>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</si>
  <si>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</si>
  <si>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</si>
  <si>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</si>
  <si>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</si>
  <si>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</si>
  <si>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</si>
  <si>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</si>
  <si>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</si>
  <si>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</si>
  <si>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</si>
  <si>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</si>
  <si>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</si>
  <si>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</si>
  <si>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</si>
  <si>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</si>
  <si>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</si>
  <si>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</si>
  <si>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</si>
  <si>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</si>
  <si>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</si>
  <si>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</si>
  <si>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</si>
  <si>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</si>
  <si>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</si>
  <si>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</si>
  <si>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</si>
  <si>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</si>
  <si>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</si>
  <si>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</si>
  <si>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</si>
  <si>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</si>
  <si>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</si>
  <si>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</si>
  <si>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</si>
  <si>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</si>
  <si>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</si>
  <si>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</si>
  <si>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</si>
  <si>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</si>
  <si>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</si>
  <si>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</si>
  <si>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</si>
  <si>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</si>
  <si>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</si>
  <si>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</si>
  <si>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</si>
  <si>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</si>
  <si>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</si>
  <si>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</si>
  <si>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</si>
  <si>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</si>
  <si>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</si>
  <si>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</si>
  <si>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</si>
  <si>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</si>
  <si>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</si>
  <si>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</si>
  <si>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</si>
  <si>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</si>
  <si>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</si>
  <si>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</si>
  <si>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</si>
  <si>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</si>
  <si>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</si>
  <si>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</si>
  <si>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</si>
  <si>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</si>
  <si>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</si>
  <si>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</si>
  <si>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</si>
  <si>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</si>
  <si>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</si>
  <si>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</si>
  <si>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</si>
  <si>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</si>
  <si>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</si>
  <si>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</si>
  <si>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</si>
  <si>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</si>
  <si>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</si>
  <si>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</si>
  <si>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</si>
  <si>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</si>
  <si>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</si>
  <si>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</si>
  <si>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</si>
  <si>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</si>
  <si>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</si>
  <si>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</si>
  <si>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</si>
  <si>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</si>
  <si>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</si>
  <si>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</si>
  <si>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</si>
  <si>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</si>
  <si>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</si>
  <si>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</si>
  <si>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</si>
  <si>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</si>
  <si>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</si>
  <si>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</si>
  <si>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</si>
  <si>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</si>
  <si>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</si>
  <si>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</si>
  <si>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</si>
  <si>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</si>
  <si>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</si>
  <si>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</si>
  <si>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</si>
  <si>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</si>
  <si>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</si>
  <si>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</si>
  <si>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</si>
  <si>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</si>
  <si>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</si>
  <si>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</si>
  <si>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</si>
  <si>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</si>
  <si>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</si>
  <si>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</si>
  <si>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</si>
  <si>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</si>
  <si>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</si>
  <si>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</si>
  <si>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</si>
  <si>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</si>
  <si>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</si>
  <si>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</si>
  <si>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</si>
  <si>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</si>
  <si>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</si>
  <si>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</si>
  <si>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</si>
  <si>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</si>
  <si>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</si>
  <si>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</si>
  <si>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</si>
  <si>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</si>
  <si>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</si>
  <si>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</si>
  <si>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</si>
  <si>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</si>
  <si>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</si>
  <si>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</si>
  <si>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</si>
  <si>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</si>
  <si>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</si>
  <si>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</si>
  <si>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</si>
  <si>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</si>
  <si>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</si>
  <si>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</si>
  <si>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</si>
  <si>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</si>
  <si>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</si>
  <si>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</si>
  <si>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</si>
  <si>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</si>
  <si>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</si>
  <si>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</si>
  <si>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</si>
  <si>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</si>
  <si>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</si>
  <si>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</si>
  <si>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</si>
  <si>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</si>
  <si>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</si>
  <si>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</si>
  <si>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</si>
  <si>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</si>
  <si>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</si>
  <si>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</si>
  <si>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</si>
  <si>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</si>
  <si>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</si>
  <si>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</si>
  <si>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</si>
  <si>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</si>
  <si>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</si>
  <si>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</si>
  <si>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</si>
  <si>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</si>
  <si>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</si>
  <si>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</si>
  <si>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</si>
  <si>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</si>
  <si>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</si>
  <si>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</si>
  <si>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Epec, LLC</t>
  </si>
  <si>
    <t>176 Samuel Barnet Blvd, New Bedford, MA.</t>
  </si>
  <si>
    <t>Chris Perry</t>
  </si>
  <si>
    <t>cperry@epectec.com</t>
  </si>
  <si>
    <t>508 995-5171</t>
  </si>
  <si>
    <t>Quality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</si>
</sst>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perry@epectec.com" TargetMode="External"/><Relationship Id="rId1" Type="http://schemas.openxmlformats.org/officeDocument/2006/relationships/hyperlink" Target="mailto:cperry@epecte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 workbookViewId="0"/>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28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0">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0">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9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5">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abSelected="1"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5">
      <c r="A13" s="387"/>
      <c r="B13" s="287">
        <v>1</v>
      </c>
      <c r="C13" s="225" t="s">
        <v>12</v>
      </c>
      <c r="D13" s="226">
        <v>44489</v>
      </c>
      <c r="E13" s="225" t="s">
        <v>12182</v>
      </c>
      <c r="F13" s="227" t="s">
        <v>12191</v>
      </c>
      <c r="G13" s="24"/>
    </row>
    <row r="14" spans="1:7" ht="57.5">
      <c r="A14" s="387"/>
      <c r="B14" s="224">
        <v>1.01</v>
      </c>
      <c r="C14" s="225" t="s">
        <v>12</v>
      </c>
      <c r="D14" s="226">
        <v>44523</v>
      </c>
      <c r="E14" s="225" t="s">
        <v>12183</v>
      </c>
      <c r="F14" s="227" t="s">
        <v>12191</v>
      </c>
      <c r="G14" s="24"/>
    </row>
    <row r="15" spans="1:7" ht="57.5">
      <c r="A15" s="387"/>
      <c r="B15" s="224">
        <v>1.02</v>
      </c>
      <c r="C15" s="225" t="s">
        <v>12</v>
      </c>
      <c r="D15" s="226">
        <v>44553</v>
      </c>
      <c r="E15" s="225" t="s">
        <v>12184</v>
      </c>
      <c r="F15" s="227" t="s">
        <v>12191</v>
      </c>
      <c r="G15" s="24"/>
    </row>
    <row r="16" spans="1:7" ht="92">
      <c r="A16" s="387"/>
      <c r="B16" s="224">
        <v>1.1000000000000001</v>
      </c>
      <c r="C16" s="225" t="s">
        <v>12</v>
      </c>
      <c r="D16" s="226">
        <v>44848</v>
      </c>
      <c r="E16" s="225" t="s">
        <v>12185</v>
      </c>
      <c r="F16" s="227" t="s">
        <v>12192</v>
      </c>
      <c r="G16" s="24"/>
    </row>
    <row r="17" spans="1:7" ht="57.5">
      <c r="A17" s="387"/>
      <c r="B17" s="224">
        <v>1.1100000000000001</v>
      </c>
      <c r="C17" s="225" t="s">
        <v>12</v>
      </c>
      <c r="D17" s="226">
        <v>44869</v>
      </c>
      <c r="E17" s="225" t="s">
        <v>12186</v>
      </c>
      <c r="F17" s="227" t="s">
        <v>12192</v>
      </c>
      <c r="G17" s="24"/>
    </row>
    <row r="18" spans="1:7" ht="57.5">
      <c r="A18" s="387"/>
      <c r="B18" s="224">
        <v>1.2</v>
      </c>
      <c r="C18" s="225" t="s">
        <v>12</v>
      </c>
      <c r="D18" s="226">
        <v>45058</v>
      </c>
      <c r="E18" s="225" t="s">
        <v>12235</v>
      </c>
      <c r="F18" s="227" t="s">
        <v>12193</v>
      </c>
      <c r="G18" s="24"/>
    </row>
    <row r="19" spans="1:7" ht="57.5">
      <c r="A19" s="387"/>
      <c r="B19" s="224">
        <v>1.3</v>
      </c>
      <c r="C19" s="225" t="s">
        <v>12</v>
      </c>
      <c r="D19" s="226">
        <v>45408</v>
      </c>
      <c r="E19" s="288" t="s">
        <v>18595</v>
      </c>
      <c r="F19" s="227" t="s">
        <v>12236</v>
      </c>
      <c r="G19" s="24"/>
    </row>
    <row r="20" spans="1:7" ht="57.5">
      <c r="A20" s="387"/>
      <c r="B20" s="293" t="s">
        <v>18598</v>
      </c>
      <c r="C20" s="225" t="s">
        <v>12</v>
      </c>
      <c r="D20" s="226">
        <v>45772</v>
      </c>
      <c r="E20" s="288" t="s">
        <v>19154</v>
      </c>
      <c r="F20" s="227" t="s">
        <v>19278</v>
      </c>
      <c r="G20" s="24"/>
    </row>
    <row r="21" spans="1:7" ht="14" thickBot="1">
      <c r="A21" s="388"/>
      <c r="B21" s="392" t="str">
        <f ca="1">OFFSET(L!$C$1,MATCH("General"&amp;"Cpy",L!$A:$A,0)-1,SL,,)</f>
        <v>© 2025 Responsible Minerals Initiative. All rights reserved.</v>
      </c>
      <c r="C21" s="392"/>
      <c r="D21" s="392"/>
      <c r="E21" s="392"/>
      <c r="F21" s="392"/>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0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0">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0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4" thickBot="1">
      <c r="A30" s="180"/>
      <c r="B30" s="181"/>
      <c r="C30" s="181"/>
      <c r="D30" s="398"/>
    </row>
    <row r="31" spans="1:5" ht="14"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opLeftCell="A123" zoomScaleNormal="100" workbookViewId="0">
      <selection activeCell="B141" sqref="B141"/>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
      <c r="A16" s="31"/>
      <c r="B16" s="33" t="str">
        <f ca="1">OFFSET(L!$C$1,MATCH("Declaration"&amp;ADDRESS(ROW(),COLUMN(),4),L!$A:$A,0)-1,SL,,)</f>
        <v>Company Unique ID:</v>
      </c>
      <c r="C16" s="67"/>
      <c r="D16" s="424"/>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
      <c r="A18" s="31"/>
      <c r="B18" s="33" t="str">
        <f ca="1">OFFSET(L!$C$1,MATCH("Declaration"&amp;ADDRESS(ROW(),COLUMN(),4),L!$A:$A,0)-1,SL,,)</f>
        <v>Address:</v>
      </c>
      <c r="C18" s="67"/>
      <c r="D18" s="424" t="s">
        <v>20052</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4" t="s">
        <v>20053</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
      <c r="A20" s="31"/>
      <c r="B20" s="33" t="str">
        <f ca="1">OFFSET(L!$C$1,MATCH("Declaration"&amp;ADDRESS(ROW(),COLUMN(),4),L!$A:$A,0)-1,SL,,)</f>
        <v>Email – Contact (*):</v>
      </c>
      <c r="C20" s="67"/>
      <c r="D20" s="432" t="s">
        <v>20054</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
      <c r="A21" s="31"/>
      <c r="B21" s="33" t="str">
        <f ca="1">OFFSET(L!$C$1,MATCH("Declaration"&amp;ADDRESS(ROW(),COLUMN(),4),L!$A:$A,0)-1,SL,,)</f>
        <v>Phone – Contact (*):</v>
      </c>
      <c r="C21" s="67"/>
      <c r="D21" s="424" t="s">
        <v>20055</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24" t="s">
        <v>20053</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3">
      <c r="A23" s="31"/>
      <c r="B23" s="33" t="str">
        <f ca="1">OFFSET(L!$C$1,MATCH("Declaration"&amp;ADDRESS(ROW(),COLUMN(),4),L!$A:$A,0)-1,SL,,)</f>
        <v>Title - Authorizer:</v>
      </c>
      <c r="C23" s="67"/>
      <c r="D23" s="424" t="s">
        <v>20056</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3">
      <c r="A24" s="31"/>
      <c r="B24" s="33" t="str">
        <f ca="1">OFFSET(L!$C$1,MATCH("Declaration"&amp;ADDRESS(ROW(),COLUMN(),4),L!$A:$A,0)-1,SL,,)</f>
        <v>Email - Authorizer (*):</v>
      </c>
      <c r="C24" s="67"/>
      <c r="D24" s="432" t="s">
        <v>20054</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Phone - Authorizer:</v>
      </c>
      <c r="C25" s="124"/>
      <c r="D25" s="424" t="s">
        <v>20055</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Effective Date (*):</v>
      </c>
      <c r="C26" s="68"/>
      <c r="D26" s="435">
        <v>45894</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3">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3">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3">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Nickel(*)</v>
      </c>
      <c r="C35" s="28"/>
      <c r="D35" s="403" t="s">
        <v>25</v>
      </c>
      <c r="E35" s="404"/>
      <c r="F35" s="8"/>
      <c r="G35" s="405"/>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3"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3">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3">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3">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5">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3">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2"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3">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3">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Nickel(*)</v>
      </c>
      <c r="C71" s="6"/>
      <c r="D71" s="403" t="s">
        <v>22</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03" t="s">
        <v>27</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Copper(*)</v>
      </c>
      <c r="C79" s="28"/>
      <c r="D79" s="403" t="s">
        <v>27</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27</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Nickel(*)</v>
      </c>
      <c r="C95" s="6"/>
      <c r="D95" s="403" t="s">
        <v>25</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Nickel(*)</v>
      </c>
      <c r="C107" s="28"/>
      <c r="D107" s="403" t="s">
        <v>25</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22</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22</v>
      </c>
      <c r="E117" s="404"/>
      <c r="F117" s="50"/>
      <c r="G117" s="413"/>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300" t="str">
        <f>IF(ISERROR(AA$14),"",AA$14&amp;"")&amp;P$56</f>
        <v>Graphite</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300" t="str">
        <f>IF(ISERROR(AA$15),"",AA$15&amp;"")&amp;P$57</f>
        <v>Lithium</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300" t="str">
        <f>IF(ISERROR(AA$16),"",AA$16&amp;"")&amp;P$58</f>
        <v>Mica</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68679D65-7C5B-49A9-BF57-5B0808008190}"/>
    <hyperlink ref="D24" r:id="rId2" xr:uid="{0E6E5087-A1E3-4259-A06A-BD0EEB63CBF5}"/>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13" activePane="bottomLeft" state="frozen"/>
      <selection activeCell="B24" sqref="B24:J24"/>
      <selection pane="bottomLeft" activeCell="A18" sqref="A18"/>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5"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23"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
      <c r="A5" s="198" t="s">
        <v>282</v>
      </c>
      <c r="B5" s="304" t="str">
        <f ca="1">IF(LEN(A5)=0,"",INDEX('Smelter Look-up'!$A:$A,MATCH($A5,'Smelter Look-up'!$E:$E,0)))</f>
        <v>Cobalt</v>
      </c>
      <c r="C5" s="152" t="str">
        <f ca="1">IF(LEN(A5)=0,"",INDEX('Smelter Look-up'!$C:$C,MATCH($A5,'Smelter Look-up'!$E:$E,0)))</f>
        <v>Vale - Long Harbour Processing Plant (LHPP)</v>
      </c>
      <c r="D5" s="149"/>
      <c r="E5" s="149" t="str">
        <f ca="1">IF(ISERROR($V5),"",OFFSET('Smelter Look-up'!$D$4,$V5-4,0)&amp;"")</f>
        <v>CANADA</v>
      </c>
      <c r="F5" s="149" t="str">
        <f ca="1">IF(ISERROR($V5),"",OFFSET('Smelter Look-up'!$E$4,$V5-4,0))</f>
        <v>CID003584</v>
      </c>
      <c r="G5" s="149" t="str">
        <f ca="1">IF(C5=$X$4,"Enter smelter details",IF(ISERROR($V5),"",OFFSET('Smelter Look-up'!$F$4,$V5-4,0)))</f>
        <v>RMI</v>
      </c>
      <c r="H5" s="206">
        <f ca="1">IF(ISERROR($V5),"",OFFSET('Smelter Look-up'!$G$4,$V5-4,0))</f>
        <v>0</v>
      </c>
      <c r="I5" s="207" t="str">
        <f ca="1">IF(ISERROR($V5),"",OFFSET('Smelter Look-up'!$H$4,$V5-4,0))</f>
        <v>Long Harbour</v>
      </c>
      <c r="J5" s="207" t="str">
        <f ca="1">IF(ISERROR($V5),"",OFFSET('Smelter Look-up'!$I$4,$V5-4,0))</f>
        <v>Newfoundland and Labrador</v>
      </c>
      <c r="K5" s="150"/>
      <c r="L5" s="150"/>
      <c r="M5" s="150"/>
      <c r="N5" s="150"/>
      <c r="O5" s="150"/>
      <c r="P5" s="209"/>
      <c r="Q5" s="151"/>
      <c r="R5" s="149" t="str">
        <f ca="1">IF(ISERROR($V5),"",OFFSET('Smelter Look-up'!$C$4,$V5-4,0)&amp;"")</f>
        <v>Vale - Long Harbour Processing Plant (LHPP)</v>
      </c>
      <c r="S5" s="155" t="str">
        <f t="shared" ref="S5:S12" ca="1" si="0">IF(B5="","",IF(ISERROR(MATCH($E5,CL,0)),"Unknown",INDIRECT("'C'!$A$"&amp;MATCH($E5,CL,0)+1)))</f>
        <v>CA</v>
      </c>
      <c r="T5" s="155" t="str">
        <f ca="1">IF(B5="","",IF(ISERROR(MATCH($J5,SorP!$B$1:$B$6226,0)),"",INDIRECT("'SorP'!$A$"&amp;MATCH($S5&amp;$J5,SorP!C:C,0))))</f>
        <v>CA-NL</v>
      </c>
      <c r="U5" s="168"/>
      <c r="V5" s="169">
        <f ca="1">IF(C5="",NA(),MATCH($B5&amp;$C5,'Smelter Look-up'!$J:$J,0))</f>
        <v>155</v>
      </c>
      <c r="X5" s="170">
        <f t="shared" ref="X5:X12" ca="1" si="1">IF(AND(C5="Smelter not listed",OR(LEN(D5)=0,LEN(E5)=0)),1,0)</f>
        <v>0</v>
      </c>
      <c r="AB5" s="314" t="str">
        <f t="shared" ref="AB5:AB12" ca="1" si="2">IF(C5="","",B5)</f>
        <v>Cobalt</v>
      </c>
    </row>
    <row r="6" spans="1:34" s="170" customFormat="1" ht="20">
      <c r="A6" s="198" t="s">
        <v>18901</v>
      </c>
      <c r="B6" s="304" t="str">
        <f ca="1">IF(LEN(A6)=0,"",INDEX('Smelter Look-up'!$A:$A,MATCH($A6,'Smelter Look-up'!$E:$E,0)))</f>
        <v>Nickel</v>
      </c>
      <c r="C6" s="152" t="str">
        <f ca="1">IF(LEN(A6)=0,"",INDEX('Smelter Look-up'!$C:$C,MATCH($A6,'Smelter Look-up'!$E:$E,0)))</f>
        <v>Niihama Nickel Refinery, Sumitomo Metal Mining</v>
      </c>
      <c r="D6" s="149"/>
      <c r="E6" s="149" t="str">
        <f ca="1">IF(ISERROR($V6),"",OFFSET('Smelter Look-up'!$D$4,$V6-4,0)&amp;"")</f>
        <v>JAPAN</v>
      </c>
      <c r="F6" s="149" t="str">
        <f ca="1">IF(ISERROR($V6),"",OFFSET('Smelter Look-up'!$E$4,$V6-4,0))</f>
        <v>CID004055</v>
      </c>
      <c r="G6" s="149" t="str">
        <f ca="1">IF(C6=$X$4,"Enter smelter details",IF(ISERROR($V6),"",OFFSET('Smelter Look-up'!$F$4,$V6-4,0)))</f>
        <v>RMI</v>
      </c>
      <c r="H6" s="206">
        <f ca="1">IF(ISERROR($V6),"",OFFSET('Smelter Look-up'!$G$4,$V6-4,0))</f>
        <v>0</v>
      </c>
      <c r="I6" s="207" t="str">
        <f ca="1">IF(ISERROR($V6),"",OFFSET('Smelter Look-up'!$H$4,$V6-4,0))</f>
        <v>Niihama</v>
      </c>
      <c r="J6" s="207" t="str">
        <f ca="1">IF(ISERROR($V6),"",OFFSET('Smelter Look-up'!$I$4,$V6-4,0))</f>
        <v>Ehime</v>
      </c>
      <c r="K6" s="150"/>
      <c r="L6" s="150"/>
      <c r="M6" s="150"/>
      <c r="N6" s="150"/>
      <c r="O6" s="150"/>
      <c r="P6" s="209"/>
      <c r="Q6" s="151"/>
      <c r="R6" s="149" t="str">
        <f ca="1">IF(ISERROR($V6),"",OFFSET('Smelter Look-up'!$C$4,$V6-4,0)&amp;"")</f>
        <v>Niihama Nickel Refinery, Sumitomo Metal Mining</v>
      </c>
      <c r="S6" s="155" t="str">
        <f t="shared" ca="1" si="0"/>
        <v>JP</v>
      </c>
      <c r="T6" s="155" t="str">
        <f ca="1">IF(B6="","",IF(ISERROR(MATCH($J6,SorP!$B$1:$B$6226,0)),"",INDIRECT("'SorP'!$A$"&amp;MATCH($S6&amp;$J6,SorP!C:C,0))))</f>
        <v>JP-38</v>
      </c>
      <c r="U6" s="168"/>
      <c r="V6" s="169">
        <f ca="1">IF(C6="",NA(),MATCH($B6&amp;$C6,'Smelter Look-up'!$J:$J,0))</f>
        <v>415</v>
      </c>
      <c r="X6" s="170">
        <f t="shared" ca="1" si="1"/>
        <v>0</v>
      </c>
      <c r="AB6" s="314" t="str">
        <f t="shared" ca="1" si="2"/>
        <v>Nickel</v>
      </c>
    </row>
    <row r="7" spans="1:34" s="170" customFormat="1" ht="20">
      <c r="A7" s="198" t="s">
        <v>18881</v>
      </c>
      <c r="B7" s="304" t="str">
        <f ca="1">IF(LEN(A7)=0,"",INDEX('Smelter Look-up'!$A:$A,MATCH($A7,'Smelter Look-up'!$E:$E,0)))</f>
        <v>Nickel</v>
      </c>
      <c r="C7" s="152" t="str">
        <f ca="1">IF(LEN(A7)=0,"",INDEX('Smelter Look-up'!$C:$C,MATCH($A7,'Smelter Look-up'!$E:$E,0)))</f>
        <v>Guangxi Yinyi Advanced Material Co., Ltd.</v>
      </c>
      <c r="D7" s="149"/>
      <c r="E7" s="149" t="str">
        <f ca="1">IF(ISERROR($V7),"",OFFSET('Smelter Look-up'!$D$4,$V7-4,0)&amp;"")</f>
        <v>CHINA</v>
      </c>
      <c r="F7" s="149" t="str">
        <f ca="1">IF(ISERROR($V7),"",OFFSET('Smelter Look-up'!$E$4,$V7-4,0))</f>
        <v>CID004395</v>
      </c>
      <c r="G7" s="149" t="str">
        <f ca="1">IF(C7=$X$4,"Enter smelter details",IF(ISERROR($V7),"",OFFSET('Smelter Look-up'!$F$4,$V7-4,0)))</f>
        <v>RMI</v>
      </c>
      <c r="H7" s="206">
        <f ca="1">IF(ISERROR($V7),"",OFFSET('Smelter Look-up'!$G$4,$V7-4,0))</f>
        <v>0</v>
      </c>
      <c r="I7" s="207" t="str">
        <f ca="1">IF(ISERROR($V7),"",OFFSET('Smelter Look-up'!$H$4,$V7-4,0))</f>
        <v>Yulin</v>
      </c>
      <c r="J7" s="207" t="str">
        <f ca="1">IF(ISERROR($V7),"",OFFSET('Smelter Look-up'!$I$4,$V7-4,0))</f>
        <v>Guangxi Zhuangzu Zizhiqu</v>
      </c>
      <c r="K7" s="150"/>
      <c r="L7" s="150"/>
      <c r="M7" s="150"/>
      <c r="N7" s="150"/>
      <c r="O7" s="150"/>
      <c r="P7" s="209"/>
      <c r="Q7" s="151"/>
      <c r="R7" s="149" t="str">
        <f ca="1">IF(ISERROR($V7),"",OFFSET('Smelter Look-up'!$C$4,$V7-4,0)&amp;"")</f>
        <v>Guangxi Yinyi Advanced Material Co., Ltd.</v>
      </c>
      <c r="S7" s="155" t="str">
        <f t="shared" ca="1" si="0"/>
        <v>CN</v>
      </c>
      <c r="T7" s="155" t="str">
        <f ca="1">IF(B7="","",IF(ISERROR(MATCH($J7,SorP!$B$1:$B$6226,0)),"",INDIRECT("'SorP'!$A$"&amp;MATCH($S7&amp;$J7,SorP!C:C,0))))</f>
        <v>CN-GX</v>
      </c>
      <c r="U7" s="168"/>
      <c r="V7" s="169">
        <f ca="1">IF(C7="",NA(),MATCH($B7&amp;$C7,'Smelter Look-up'!$J:$J,0))</f>
        <v>388</v>
      </c>
      <c r="X7" s="170">
        <f t="shared" ca="1" si="1"/>
        <v>0</v>
      </c>
      <c r="AB7" s="314" t="str">
        <f t="shared" ca="1" si="2"/>
        <v>Nickel</v>
      </c>
    </row>
    <row r="8" spans="1:34" s="170" customFormat="1" ht="20">
      <c r="A8" s="198" t="s">
        <v>258</v>
      </c>
      <c r="B8" s="304" t="str">
        <f ca="1">IF(LEN(A8)=0,"",INDEX('Smelter Look-up'!$A:$A,MATCH($A8,'Smelter Look-up'!$E:$E,0)))</f>
        <v>Cobalt</v>
      </c>
      <c r="C8" s="152" t="str">
        <f ca="1">IF(LEN(A8)=0,"",INDEX('Smelter Look-up'!$C:$C,MATCH($A8,'Smelter Look-up'!$E:$E,0)))</f>
        <v>Quzhou Huayou Cobalt New Material Co., Ltd.</v>
      </c>
      <c r="D8" s="149"/>
      <c r="E8" s="149" t="str">
        <f ca="1">IF(ISERROR($V8),"",OFFSET('Smelter Look-up'!$D$4,$V8-4,0)&amp;"")</f>
        <v>CHINA</v>
      </c>
      <c r="F8" s="149" t="str">
        <f ca="1">IF(ISERROR($V8),"",OFFSET('Smelter Look-up'!$E$4,$V8-4,0))</f>
        <v>CID003255</v>
      </c>
      <c r="G8" s="149" t="str">
        <f ca="1">IF(C8=$X$4,"Enter smelter details",IF(ISERROR($V8),"",OFFSET('Smelter Look-up'!$F$4,$V8-4,0)))</f>
        <v>RMI</v>
      </c>
      <c r="H8" s="206">
        <f ca="1">IF(ISERROR($V8),"",OFFSET('Smelter Look-up'!$G$4,$V8-4,0))</f>
        <v>0</v>
      </c>
      <c r="I8" s="207" t="str">
        <f ca="1">IF(ISERROR($V8),"",OFFSET('Smelter Look-up'!$H$4,$V8-4,0))</f>
        <v>Quzhou</v>
      </c>
      <c r="J8" s="207" t="str">
        <f ca="1">IF(ISERROR($V8),"",OFFSET('Smelter Look-up'!$I$4,$V8-4,0))</f>
        <v>Zhejiang Sheng</v>
      </c>
      <c r="K8" s="150"/>
      <c r="L8" s="150"/>
      <c r="M8" s="150"/>
      <c r="N8" s="150"/>
      <c r="O8" s="150"/>
      <c r="P8" s="209"/>
      <c r="Q8" s="151"/>
      <c r="R8" s="149" t="str">
        <f ca="1">IF(ISERROR($V8),"",OFFSET('Smelter Look-up'!$C$4,$V8-4,0)&amp;"")</f>
        <v>Quzhou Huayou Cobalt New Material Co., Ltd.</v>
      </c>
      <c r="S8" s="155" t="str">
        <f t="shared" ca="1" si="0"/>
        <v>CN</v>
      </c>
      <c r="T8" s="155" t="str">
        <f ca="1">IF(B8="","",IF(ISERROR(MATCH($J8,SorP!$B$1:$B$6226,0)),"",INDIRECT("'SorP'!$A$"&amp;MATCH($S8&amp;$J8,SorP!C:C,0))))</f>
        <v>CN-ZJ</v>
      </c>
      <c r="U8" s="168"/>
      <c r="V8" s="169">
        <f ca="1">IF(C8="",NA(),MATCH($B8&amp;$C8,'Smelter Look-up'!$J:$J,0))</f>
        <v>133</v>
      </c>
      <c r="X8" s="170">
        <f t="shared" ca="1" si="1"/>
        <v>0</v>
      </c>
      <c r="AB8" s="314" t="str">
        <f t="shared" ca="1" si="2"/>
        <v>Cobalt</v>
      </c>
    </row>
    <row r="9" spans="1:34" s="170" customFormat="1" ht="20">
      <c r="A9" s="198" t="s">
        <v>88</v>
      </c>
      <c r="B9" s="304" t="str">
        <f ca="1">IF(LEN(A9)=0,"",INDEX('Smelter Look-up'!$A:$A,MATCH($A9,'Smelter Look-up'!$E:$E,0)))</f>
        <v>Cobalt</v>
      </c>
      <c r="C9" s="152" t="str">
        <f ca="1">IF(LEN(A9)=0,"",INDEX('Smelter Look-up'!$C:$C,MATCH($A9,'Smelter Look-up'!$E:$E,0)))</f>
        <v>Dynatec Madagascar Company</v>
      </c>
      <c r="D9" s="149"/>
      <c r="E9" s="149" t="str">
        <f ca="1">IF(ISERROR($V9),"",OFFSET('Smelter Look-up'!$D$4,$V9-4,0)&amp;"")</f>
        <v>MADAGASCAR</v>
      </c>
      <c r="F9" s="149" t="str">
        <f ca="1">IF(ISERROR($V9),"",OFFSET('Smelter Look-up'!$E$4,$V9-4,0))</f>
        <v>CID003232</v>
      </c>
      <c r="G9" s="149" t="str">
        <f ca="1">IF(C9=$X$4,"Enter smelter details",IF(ISERROR($V9),"",OFFSET('Smelter Look-up'!$F$4,$V9-4,0)))</f>
        <v>RMI</v>
      </c>
      <c r="H9" s="206">
        <f ca="1">IF(ISERROR($V9),"",OFFSET('Smelter Look-up'!$G$4,$V9-4,0))</f>
        <v>0</v>
      </c>
      <c r="I9" s="207" t="str">
        <f ca="1">IF(ISERROR($V9),"",OFFSET('Smelter Look-up'!$H$4,$V9-4,0))</f>
        <v>Toamasina</v>
      </c>
      <c r="J9" s="207" t="str">
        <f ca="1">IF(ISERROR($V9),"",OFFSET('Smelter Look-up'!$I$4,$V9-4,0))</f>
        <v>Toamasina</v>
      </c>
      <c r="K9" s="150"/>
      <c r="L9" s="150"/>
      <c r="M9" s="150"/>
      <c r="N9" s="150"/>
      <c r="O9" s="150"/>
      <c r="P9" s="209"/>
      <c r="Q9" s="151"/>
      <c r="R9" s="149" t="str">
        <f ca="1">IF(ISERROR($V9),"",OFFSET('Smelter Look-up'!$C$4,$V9-4,0)&amp;"")</f>
        <v>Dynatec Madagascar Company</v>
      </c>
      <c r="S9" s="155" t="str">
        <f t="shared" ca="1" si="0"/>
        <v>MG</v>
      </c>
      <c r="T9" s="155" t="str">
        <f ca="1">IF(B9="","",IF(ISERROR(MATCH($J9,SorP!$B$1:$B$6226,0)),"",INDIRECT("'SorP'!$A$"&amp;MATCH($S9&amp;$J9,SorP!C:C,0))))</f>
        <v>MG-A</v>
      </c>
      <c r="U9" s="168"/>
      <c r="V9" s="169">
        <f ca="1">IF(C9="",NA(),MATCH($B9&amp;$C9,'Smelter Look-up'!$J:$J,0))</f>
        <v>21</v>
      </c>
      <c r="X9" s="170">
        <f t="shared" ca="1" si="1"/>
        <v>0</v>
      </c>
      <c r="AB9" s="314" t="str">
        <f t="shared" ca="1" si="2"/>
        <v>Cobalt</v>
      </c>
    </row>
    <row r="10" spans="1:34" s="170" customFormat="1" ht="20">
      <c r="A10" s="198" t="s">
        <v>301</v>
      </c>
      <c r="B10" s="304" t="str">
        <f ca="1">IF(LEN(A10)=0,"",INDEX('Smelter Look-up'!$A:$A,MATCH($A10,'Smelter Look-up'!$E:$E,0)))</f>
        <v>Cobalt</v>
      </c>
      <c r="C10" s="152" t="str">
        <f ca="1">IF(LEN(A10)=0,"",INDEX('Smelter Look-up'!$C:$C,MATCH($A10,'Smelter Look-up'!$E:$E,0)))</f>
        <v>Zhejiang Huayou Cobalt Company Limited</v>
      </c>
      <c r="D10" s="149"/>
      <c r="E10" s="149" t="str">
        <f ca="1">IF(ISERROR($V10),"",OFFSET('Smelter Look-up'!$D$4,$V10-4,0)&amp;"")</f>
        <v>CHINA</v>
      </c>
      <c r="F10" s="149" t="str">
        <f ca="1">IF(ISERROR($V10),"",OFFSET('Smelter Look-up'!$E$4,$V10-4,0))</f>
        <v>CID003225</v>
      </c>
      <c r="G10" s="149" t="str">
        <f ca="1">IF(C10=$X$4,"Enter smelter details",IF(ISERROR($V10),"",OFFSET('Smelter Look-up'!$F$4,$V10-4,0)))</f>
        <v>RMI</v>
      </c>
      <c r="H10" s="206">
        <f ca="1">IF(ISERROR($V10),"",OFFSET('Smelter Look-up'!$G$4,$V10-4,0))</f>
        <v>0</v>
      </c>
      <c r="I10" s="207" t="str">
        <f ca="1">IF(ISERROR($V10),"",OFFSET('Smelter Look-up'!$H$4,$V10-4,0))</f>
        <v>Tongxiang</v>
      </c>
      <c r="J10" s="207" t="str">
        <f ca="1">IF(ISERROR($V10),"",OFFSET('Smelter Look-up'!$I$4,$V10-4,0))</f>
        <v>Zhejiang Sheng</v>
      </c>
      <c r="K10" s="150"/>
      <c r="L10" s="150"/>
      <c r="M10" s="150"/>
      <c r="N10" s="150"/>
      <c r="O10" s="150"/>
      <c r="P10" s="209"/>
      <c r="Q10" s="151"/>
      <c r="R10" s="149" t="str">
        <f ca="1">IF(ISERROR($V10),"",OFFSET('Smelter Look-up'!$C$4,$V10-4,0)&amp;"")</f>
        <v>Zhejiang Huayou Cobalt Company Limited</v>
      </c>
      <c r="S10" s="155" t="str">
        <f t="shared" ca="1" si="0"/>
        <v>CN</v>
      </c>
      <c r="T10" s="155" t="str">
        <f ca="1">IF(B10="","",IF(ISERROR(MATCH($J10,SorP!$B$1:$B$6226,0)),"",INDIRECT("'SorP'!$A$"&amp;MATCH($S10&amp;$J10,SorP!C:C,0))))</f>
        <v>CN-ZJ</v>
      </c>
      <c r="U10" s="168"/>
      <c r="V10" s="169">
        <f ca="1">IF(C10="",NA(),MATCH($B10&amp;$C10,'Smelter Look-up'!$J:$J,0))</f>
        <v>170</v>
      </c>
      <c r="X10" s="170">
        <f t="shared" ca="1" si="1"/>
        <v>0</v>
      </c>
      <c r="AB10" s="314" t="str">
        <f t="shared" ca="1" si="2"/>
        <v>Cobalt</v>
      </c>
    </row>
    <row r="11" spans="1:34" s="170" customFormat="1" ht="20">
      <c r="A11" s="199" t="s">
        <v>18903</v>
      </c>
      <c r="B11" s="304" t="str">
        <f ca="1">IF(LEN(A11)=0,"",INDEX('Smelter Look-up'!$A:$A,MATCH($A11,'Smelter Look-up'!$E:$E,0)))</f>
        <v>Nickel</v>
      </c>
      <c r="C11" s="152" t="str">
        <f ca="1">IF(LEN(A11)=0,"",INDEX('Smelter Look-up'!$C:$C,MATCH($A11,'Smelter Look-up'!$E:$E,0)))</f>
        <v>NORILSK NICKEL HARJAVALTA OY</v>
      </c>
      <c r="D11" s="149"/>
      <c r="E11" s="149" t="str">
        <f ca="1">IF(ISERROR($V11),"",OFFSET('Smelter Look-up'!$D$4,$V11-4,0)&amp;"")</f>
        <v>FINLAND</v>
      </c>
      <c r="F11" s="149" t="str">
        <f ca="1">IF(ISERROR($V11),"",OFFSET('Smelter Look-up'!$E$4,$V11-4,0))</f>
        <v>CID004008</v>
      </c>
      <c r="G11" s="149" t="str">
        <f ca="1">IF(C11=$X$4,"Enter smelter details",IF(ISERROR($V11),"",OFFSET('Smelter Look-up'!$F$4,$V11-4,0)))</f>
        <v>RMI</v>
      </c>
      <c r="H11" s="206">
        <f ca="1">IF(ISERROR($V11),"",OFFSET('Smelter Look-up'!$G$4,$V11-4,0))</f>
        <v>0</v>
      </c>
      <c r="I11" s="207" t="str">
        <f ca="1">IF(ISERROR($V11),"",OFFSET('Smelter Look-up'!$H$4,$V11-4,0))</f>
        <v>Harjavalta</v>
      </c>
      <c r="J11" s="207" t="str">
        <f ca="1">IF(ISERROR($V11),"",OFFSET('Smelter Look-up'!$I$4,$V11-4,0))</f>
        <v>Satakunta</v>
      </c>
      <c r="K11" s="150"/>
      <c r="L11" s="150"/>
      <c r="M11" s="150"/>
      <c r="N11" s="150"/>
      <c r="O11" s="150"/>
      <c r="P11" s="209"/>
      <c r="Q11" s="151"/>
      <c r="R11" s="149" t="str">
        <f ca="1">IF(ISERROR($V11),"",OFFSET('Smelter Look-up'!$C$4,$V11-4,0)&amp;"")</f>
        <v>NORILSK NICKEL HARJAVALTA OY</v>
      </c>
      <c r="S11" s="155" t="str">
        <f t="shared" ca="1" si="0"/>
        <v>FI</v>
      </c>
      <c r="T11" s="155" t="str">
        <f ca="1">IF(B11="","",IF(ISERROR(MATCH($J11,SorP!$B$1:$B$6226,0)),"",INDIRECT("'SorP'!$A$"&amp;MATCH($S11&amp;$J11,SorP!C:C,0))))</f>
        <v>FI-17</v>
      </c>
      <c r="U11" s="168"/>
      <c r="V11" s="169">
        <f ca="1">IF(C11="",NA(),MATCH($B11&amp;$C11,'Smelter Look-up'!$J:$J,0))</f>
        <v>417</v>
      </c>
      <c r="X11" s="170">
        <f t="shared" ca="1" si="1"/>
        <v>0</v>
      </c>
      <c r="AB11" s="314" t="str">
        <f t="shared" ca="1" si="2"/>
        <v>Nickel</v>
      </c>
    </row>
    <row r="12" spans="1:34" s="170" customFormat="1" ht="20">
      <c r="A12" s="198" t="s">
        <v>18703</v>
      </c>
      <c r="B12" s="304" t="str">
        <f ca="1">IF(LEN(A12)=0,"",INDEX('Smelter Look-up'!$A:$A,MATCH($A12,'Smelter Look-up'!$E:$E,0)))</f>
        <v>Copper</v>
      </c>
      <c r="C12" s="152" t="str">
        <f ca="1">IF(LEN(A12)=0,"",INDEX('Smelter Look-up'!$C:$C,MATCH($A12,'Smelter Look-up'!$E:$E,0)))</f>
        <v>JX Nippon Mining &amp; Metals Co., Ltd. Hitachi</v>
      </c>
      <c r="D12" s="149"/>
      <c r="E12" s="149" t="str">
        <f ca="1">IF(ISERROR($V12),"",OFFSET('Smelter Look-up'!$D$4,$V12-4,0)&amp;"")</f>
        <v>JAPAN</v>
      </c>
      <c r="F12" s="149" t="str">
        <f ca="1">IF(ISERROR($V12),"",OFFSET('Smelter Look-up'!$E$4,$V12-4,0))</f>
        <v>CID003996</v>
      </c>
      <c r="G12" s="149" t="str">
        <f ca="1">IF(C12=$X$4,"Enter smelter details",IF(ISERROR($V12),"",OFFSET('Smelter Look-up'!$F$4,$V12-4,0)))</f>
        <v>RMI</v>
      </c>
      <c r="H12" s="206">
        <f ca="1">IF(ISERROR($V12),"",OFFSET('Smelter Look-up'!$G$4,$V12-4,0))</f>
        <v>0</v>
      </c>
      <c r="I12" s="207" t="str">
        <f ca="1">IF(ISERROR($V12),"",OFFSET('Smelter Look-up'!$H$4,$V12-4,0))</f>
        <v>Hitachi-shi</v>
      </c>
      <c r="J12" s="207" t="str">
        <f ca="1">IF(ISERROR($V12),"",OFFSET('Smelter Look-up'!$I$4,$V12-4,0))</f>
        <v>Ibaraki</v>
      </c>
      <c r="K12" s="150"/>
      <c r="L12" s="150"/>
      <c r="M12" s="150"/>
      <c r="N12" s="150"/>
      <c r="O12" s="150"/>
      <c r="P12" s="209"/>
      <c r="Q12" s="151"/>
      <c r="R12" s="149" t="str">
        <f ca="1">IF(ISERROR($V12),"",OFFSET('Smelter Look-up'!$C$4,$V12-4,0)&amp;"")</f>
        <v>JX Nippon Mining &amp; Metals Co., Ltd. Hitachi</v>
      </c>
      <c r="S12" s="155" t="str">
        <f t="shared" ca="1" si="0"/>
        <v>JP</v>
      </c>
      <c r="T12" s="155" t="str">
        <f ca="1">IF(B12="","",IF(ISERROR(MATCH($J12,SorP!$B$1:$B$6226,0)),"",INDIRECT("'SorP'!$A$"&amp;MATCH($S12&amp;$J12,SorP!C:C,0))))</f>
        <v>JP-08</v>
      </c>
      <c r="U12" s="168"/>
      <c r="V12" s="169">
        <f ca="1">IF(C12="",NA(),MATCH($B12&amp;$C12,'Smelter Look-up'!$J:$J,0))</f>
        <v>211</v>
      </c>
      <c r="X12" s="170">
        <f t="shared" ca="1" si="1"/>
        <v>0</v>
      </c>
      <c r="AB12" s="314" t="str">
        <f t="shared" ca="1" si="2"/>
        <v>Copper</v>
      </c>
    </row>
    <row r="13" spans="1:34" s="170" customFormat="1" ht="20">
      <c r="A13" s="198" t="s">
        <v>18764</v>
      </c>
      <c r="B13" s="304" t="str">
        <f ca="1">IF(LEN(A13)=0,"",INDEX('Smelter Look-up'!$A:$A,MATCH($A13,'Smelter Look-up'!$E:$E,0)))</f>
        <v>Copper</v>
      </c>
      <c r="C13" s="152" t="str">
        <f ca="1">IF(LEN(A13)=0,"",INDEX('Smelter Look-up'!$C:$C,MATCH($A13,'Smelter Look-up'!$E:$E,0)))</f>
        <v>Saganoseki Smelter &amp; Refinery</v>
      </c>
      <c r="D13" s="149"/>
      <c r="E13" s="149" t="str">
        <f ca="1">IF(ISERROR($V13),"",OFFSET('Smelter Look-up'!$D$4,$V13-4,0)&amp;"")</f>
        <v>JAPAN</v>
      </c>
      <c r="F13" s="149" t="str">
        <f ca="1">IF(ISERROR($V13),"",OFFSET('Smelter Look-up'!$E$4,$V13-4,0))</f>
        <v>CID004249</v>
      </c>
      <c r="G13" s="149" t="str">
        <f ca="1">IF(C13=$X$4,"Enter smelter details",IF(ISERROR($V13),"",OFFSET('Smelter Look-up'!$F$4,$V13-4,0)))</f>
        <v>RMI</v>
      </c>
      <c r="H13" s="206">
        <f ca="1">IF(ISERROR($V13),"",OFFSET('Smelter Look-up'!$G$4,$V13-4,0))</f>
        <v>0</v>
      </c>
      <c r="I13" s="207" t="str">
        <f ca="1">IF(ISERROR($V13),"",OFFSET('Smelter Look-up'!$H$4,$V13-4,0))</f>
        <v>Oita-shi</v>
      </c>
      <c r="J13" s="207" t="str">
        <f ca="1">IF(ISERROR($V13),"",OFFSET('Smelter Look-up'!$I$4,$V13-4,0))</f>
        <v>Ôita</v>
      </c>
      <c r="K13" s="150"/>
      <c r="L13" s="150"/>
      <c r="M13" s="150"/>
      <c r="N13" s="150"/>
      <c r="O13" s="150"/>
      <c r="P13" s="209"/>
      <c r="Q13" s="151"/>
      <c r="R13" s="149" t="str">
        <f ca="1">IF(ISERROR($V13),"",OFFSET('Smelter Look-up'!$C$4,$V13-4,0)&amp;"")</f>
        <v>Saganoseki Smelter &amp; Refinery</v>
      </c>
      <c r="S13" s="155" t="str">
        <f t="shared" ref="S13:S63" ca="1" si="3">IF(B13="","",IF(ISERROR(MATCH($E13,CL,0)),"Unknown",INDIRECT("'C'!$A$"&amp;MATCH($E13,CL,0)+1)))</f>
        <v>JP</v>
      </c>
      <c r="T13" s="155" t="str">
        <f ca="1">IF(B13="","",IF(ISERROR(MATCH($J13,SorP!$B$1:$B$6226,0)),"",INDIRECT("'SorP'!$A$"&amp;MATCH($S13&amp;$J13,SorP!C:C,0))))</f>
        <v>JP-44</v>
      </c>
      <c r="U13" s="168"/>
      <c r="V13" s="169">
        <f ca="1">IF(C13="",NA(),MATCH($B13&amp;$C13,'Smelter Look-up'!$J:$J,0))</f>
        <v>259</v>
      </c>
      <c r="X13" s="170">
        <f t="shared" ref="X13:X62" ca="1" si="4">IF(AND(C13="Smelter not listed",OR(LEN(D13)=0,LEN(E13)=0)),1,0)</f>
        <v>0</v>
      </c>
      <c r="AB13" s="314" t="str">
        <f t="shared" ref="AB13:AB69" ca="1" si="5">IF(C13="","",B13)</f>
        <v>Copper</v>
      </c>
    </row>
    <row r="14" spans="1:34" s="170" customFormat="1" ht="20">
      <c r="A14" s="199" t="s">
        <v>278</v>
      </c>
      <c r="B14" s="304" t="str">
        <f ca="1">IF(LEN(A14)=0,"",INDEX('Smelter Look-up'!$A:$A,MATCH($A14,'Smelter Look-up'!$E:$E,0)))</f>
        <v>Cobalt</v>
      </c>
      <c r="C14" s="152" t="str">
        <f ca="1">IF(LEN(A14)=0,"",INDEX('Smelter Look-up'!$C:$C,MATCH($A14,'Smelter Look-up'!$E:$E,0)))</f>
        <v>Umicore Olen</v>
      </c>
      <c r="D14" s="149"/>
      <c r="E14" s="149" t="str">
        <f ca="1">IF(ISERROR($V14),"",OFFSET('Smelter Look-up'!$D$4,$V14-4,0)&amp;"")</f>
        <v>BELGIUM</v>
      </c>
      <c r="F14" s="149" t="str">
        <f ca="1">IF(ISERROR($V14),"",OFFSET('Smelter Look-up'!$E$4,$V14-4,0))</f>
        <v>CID003228</v>
      </c>
      <c r="G14" s="149" t="str">
        <f ca="1">IF(C14=$X$4,"Enter smelter details",IF(ISERROR($V14),"",OFFSET('Smelter Look-up'!$F$4,$V14-4,0)))</f>
        <v>RMI</v>
      </c>
      <c r="H14" s="206">
        <f ca="1">IF(ISERROR($V14),"",OFFSET('Smelter Look-up'!$G$4,$V14-4,0))</f>
        <v>0</v>
      </c>
      <c r="I14" s="207" t="str">
        <f ca="1">IF(ISERROR($V14),"",OFFSET('Smelter Look-up'!$H$4,$V14-4,0))</f>
        <v>Olen</v>
      </c>
      <c r="J14" s="207" t="str">
        <f ca="1">IF(ISERROR($V14),"",OFFSET('Smelter Look-up'!$I$4,$V14-4,0))</f>
        <v>Antwerpen</v>
      </c>
      <c r="K14" s="150"/>
      <c r="L14" s="150"/>
      <c r="M14" s="150"/>
      <c r="N14" s="150"/>
      <c r="O14" s="150"/>
      <c r="P14" s="209"/>
      <c r="Q14" s="151"/>
      <c r="R14" s="149" t="str">
        <f ca="1">IF(ISERROR($V14),"",OFFSET('Smelter Look-up'!$C$4,$V14-4,0)&amp;"")</f>
        <v>Umicore Olen</v>
      </c>
      <c r="S14" s="155" t="str">
        <f t="shared" ca="1" si="3"/>
        <v>BE</v>
      </c>
      <c r="T14" s="155" t="str">
        <f ca="1">IF(B14="","",IF(ISERROR(MATCH($J14,SorP!$B$1:$B$6226,0)),"",INDIRECT("'SorP'!$A$"&amp;MATCH($S14&amp;$J14,SorP!C:C,0))))</f>
        <v>BE-VAN</v>
      </c>
      <c r="U14" s="168"/>
      <c r="V14" s="169">
        <f ca="1">IF(C14="",NA(),MATCH($B14&amp;$C14,'Smelter Look-up'!$J:$J,0))</f>
        <v>153</v>
      </c>
      <c r="X14" s="170">
        <f t="shared" ca="1" si="4"/>
        <v>0</v>
      </c>
      <c r="AB14" s="314" t="str">
        <f t="shared" ca="1" si="5"/>
        <v>Cobalt</v>
      </c>
    </row>
    <row r="15" spans="1:34" s="170" customFormat="1" ht="20">
      <c r="A15" s="199" t="s">
        <v>18725</v>
      </c>
      <c r="B15" s="304" t="str">
        <f ca="1">IF(LEN(A15)=0,"",INDEX('Smelter Look-up'!$A:$A,MATCH($A15,'Smelter Look-up'!$E:$E,0)))</f>
        <v>Copper</v>
      </c>
      <c r="C15" s="152" t="str">
        <f ca="1">IF(LEN(A15)=0,"",INDEX('Smelter Look-up'!$C:$C,MATCH($A15,'Smelter Look-up'!$E:$E,0)))</f>
        <v>LS MnM Inc.</v>
      </c>
      <c r="D15" s="149"/>
      <c r="E15" s="149" t="str">
        <f ca="1">IF(ISERROR($V15),"",OFFSET('Smelter Look-up'!$D$4,$V15-4,0)&amp;"")</f>
        <v>KOREA, REPUBLIC OF</v>
      </c>
      <c r="F15" s="149" t="str">
        <f ca="1">IF(ISERROR($V15),"",OFFSET('Smelter Look-up'!$E$4,$V15-4,0))</f>
        <v>CID004729</v>
      </c>
      <c r="G15" s="149" t="str">
        <f ca="1">IF(C15=$X$4,"Enter smelter details",IF(ISERROR($V15),"",OFFSET('Smelter Look-up'!$F$4,$V15-4,0)))</f>
        <v>RMI</v>
      </c>
      <c r="H15" s="206">
        <f ca="1">IF(ISERROR($V15),"",OFFSET('Smelter Look-up'!$G$4,$V15-4,0))</f>
        <v>0</v>
      </c>
      <c r="I15" s="207" t="str">
        <f ca="1">IF(ISERROR($V15),"",OFFSET('Smelter Look-up'!$H$4,$V15-4,0))</f>
        <v>Onsan-eup</v>
      </c>
      <c r="J15" s="207" t="str">
        <f ca="1">IF(ISERROR($V15),"",OFFSET('Smelter Look-up'!$I$4,$V15-4,0))</f>
        <v>Ulsan-gwangyeoksi</v>
      </c>
      <c r="K15" s="150"/>
      <c r="L15" s="150"/>
      <c r="M15" s="150"/>
      <c r="N15" s="150"/>
      <c r="O15" s="150"/>
      <c r="P15" s="209"/>
      <c r="Q15" s="151"/>
      <c r="R15" s="149" t="str">
        <f ca="1">IF(ISERROR($V15),"",OFFSET('Smelter Look-up'!$C$4,$V15-4,0)&amp;"")</f>
        <v>LS MnM Inc.</v>
      </c>
      <c r="S15" s="155" t="str">
        <f t="shared" ca="1" si="3"/>
        <v>KR</v>
      </c>
      <c r="T15" s="155" t="str">
        <f ca="1">IF(B15="","",IF(ISERROR(MATCH($J15,SorP!$B$1:$B$6226,0)),"",INDIRECT("'SorP'!$A$"&amp;MATCH($S15&amp;$J15,SorP!C:C,0))))</f>
        <v>KR-31</v>
      </c>
      <c r="U15" s="168"/>
      <c r="V15" s="169">
        <f ca="1">IF(C15="",NA(),MATCH($B15&amp;$C15,'Smelter Look-up'!$J:$J,0))</f>
        <v>228</v>
      </c>
      <c r="X15" s="170">
        <f t="shared" ca="1" si="4"/>
        <v>0</v>
      </c>
      <c r="AB15" s="314" t="str">
        <f t="shared" ca="1" si="5"/>
        <v>Copper</v>
      </c>
    </row>
    <row r="16" spans="1:34" s="170" customFormat="1" ht="20">
      <c r="A16" s="198" t="s">
        <v>19252</v>
      </c>
      <c r="B16" s="304" t="str">
        <f ca="1">IF(LEN(A16)=0,"",INDEX('Smelter Look-up'!$A:$A,MATCH($A16,'Smelter Look-up'!$E:$E,0)))</f>
        <v>Nickel</v>
      </c>
      <c r="C16" s="152" t="str">
        <f ca="1">IF(LEN(A16)=0,"",INDEX('Smelter Look-up'!$C:$C,MATCH($A16,'Smelter Look-up'!$E:$E,0)))</f>
        <v>PT Obi Nickel Cobalt</v>
      </c>
      <c r="D16" s="149"/>
      <c r="E16" s="149" t="str">
        <f ca="1">IF(ISERROR($V16),"",OFFSET('Smelter Look-up'!$D$4,$V16-4,0)&amp;"")</f>
        <v>INDONESIA</v>
      </c>
      <c r="F16" s="149" t="str">
        <f ca="1">IF(ISERROR($V16),"",OFFSET('Smelter Look-up'!$E$4,$V16-4,0))</f>
        <v>CID005247</v>
      </c>
      <c r="G16" s="149" t="str">
        <f ca="1">IF(C16=$X$4,"Enter smelter details",IF(ISERROR($V16),"",OFFSET('Smelter Look-up'!$F$4,$V16-4,0)))</f>
        <v>RMI</v>
      </c>
      <c r="H16" s="206">
        <f ca="1">IF(ISERROR($V16),"",OFFSET('Smelter Look-up'!$G$4,$V16-4,0))</f>
        <v>0</v>
      </c>
      <c r="I16" s="207" t="str">
        <f ca="1">IF(ISERROR($V16),"",OFFSET('Smelter Look-up'!$H$4,$V16-4,0))</f>
        <v>Jakarta</v>
      </c>
      <c r="J16" s="207" t="str">
        <f ca="1">IF(ISERROR($V16),"",OFFSET('Smelter Look-up'!$I$4,$V16-4,0))</f>
        <v>Jakarta Raya</v>
      </c>
      <c r="K16" s="150"/>
      <c r="L16" s="150"/>
      <c r="M16" s="150"/>
      <c r="N16" s="150"/>
      <c r="O16" s="150"/>
      <c r="P16" s="209"/>
      <c r="Q16" s="151"/>
      <c r="R16" s="149" t="str">
        <f ca="1">IF(ISERROR($V16),"",OFFSET('Smelter Look-up'!$C$4,$V16-4,0)&amp;"")</f>
        <v>PT Obi Nickel Cobalt</v>
      </c>
      <c r="S16" s="155" t="str">
        <f t="shared" ca="1" si="3"/>
        <v>ID</v>
      </c>
      <c r="T16" s="155" t="str">
        <f ca="1">IF(B16="","",IF(ISERROR(MATCH($J16,SorP!$B$1:$B$6226,0)),"",INDIRECT("'SorP'!$A$"&amp;MATCH($S16&amp;$J16,SorP!C:C,0))))</f>
        <v>ID-JK</v>
      </c>
      <c r="U16" s="168"/>
      <c r="V16" s="169">
        <f ca="1">IF(C16="",NA(),MATCH($B16&amp;$C16,'Smelter Look-up'!$J:$J,0))</f>
        <v>423</v>
      </c>
      <c r="X16" s="170">
        <f t="shared" ca="1" si="4"/>
        <v>0</v>
      </c>
      <c r="AB16" s="314" t="str">
        <f t="shared" ca="1" si="5"/>
        <v>Nickel</v>
      </c>
    </row>
    <row r="17" spans="1:28" s="170" customFormat="1" ht="20">
      <c r="A17" s="198" t="s">
        <v>212</v>
      </c>
      <c r="B17" s="304" t="str">
        <f ca="1">IF(LEN(A17)=0,"",INDEX('Smelter Look-up'!$A:$A,MATCH($A17,'Smelter Look-up'!$E:$E,0)))</f>
        <v>Cobalt</v>
      </c>
      <c r="C17" s="152" t="str">
        <f ca="1">IF(LEN(A17)=0,"",INDEX('Smelter Look-up'!$C:$C,MATCH($A17,'Smelter Look-up'!$E:$E,0)))</f>
        <v>Mechema Taiwan Plant 2</v>
      </c>
      <c r="D17" s="149"/>
      <c r="E17" s="149" t="str">
        <f ca="1">IF(ISERROR($V17),"",OFFSET('Smelter Look-up'!$D$4,$V17-4,0)&amp;"")</f>
        <v>TAIWAN, PROVINCE OF CHINA</v>
      </c>
      <c r="F17" s="149" t="str">
        <f ca="1">IF(ISERROR($V17),"",OFFSET('Smelter Look-up'!$E$4,$V17-4,0))</f>
        <v>CID003534</v>
      </c>
      <c r="G17" s="149" t="str">
        <f ca="1">IF(C17=$X$4,"Enter smelter details",IF(ISERROR($V17),"",OFFSET('Smelter Look-up'!$F$4,$V17-4,0)))</f>
        <v>RMI</v>
      </c>
      <c r="H17" s="206">
        <f ca="1">IF(ISERROR($V17),"",OFFSET('Smelter Look-up'!$G$4,$V17-4,0))</f>
        <v>0</v>
      </c>
      <c r="I17" s="207" t="str">
        <f ca="1">IF(ISERROR($V17),"",OFFSET('Smelter Look-up'!$H$4,$V17-4,0))</f>
        <v>Taoyuan</v>
      </c>
      <c r="J17" s="207" t="str">
        <f ca="1">IF(ISERROR($V17),"",OFFSET('Smelter Look-up'!$I$4,$V17-4,0))</f>
        <v>Taoyuan</v>
      </c>
      <c r="K17" s="150"/>
      <c r="L17" s="150"/>
      <c r="M17" s="150"/>
      <c r="N17" s="150"/>
      <c r="O17" s="150"/>
      <c r="P17" s="209"/>
      <c r="Q17" s="151"/>
      <c r="R17" s="149" t="str">
        <f ca="1">IF(ISERROR($V17),"",OFFSET('Smelter Look-up'!$C$4,$V17-4,0)&amp;"")</f>
        <v>Mechema Taiwan Plant 2</v>
      </c>
      <c r="S17" s="155" t="str">
        <f t="shared" ca="1" si="3"/>
        <v>TW</v>
      </c>
      <c r="T17" s="155" t="str">
        <f ca="1">IF(B17="","",IF(ISERROR(MATCH($J17,SorP!$B$1:$B$6226,0)),"",INDIRECT("'SorP'!$A$"&amp;MATCH($S17&amp;$J17,SorP!C:C,0))))</f>
        <v>TW-TAO</v>
      </c>
      <c r="U17" s="168"/>
      <c r="V17" s="169">
        <f ca="1">IF(C17="",NA(),MATCH($B17&amp;$C17,'Smelter Look-up'!$J:$J,0))</f>
        <v>100</v>
      </c>
      <c r="X17" s="170">
        <f t="shared" ca="1" si="4"/>
        <v>0</v>
      </c>
      <c r="AB17" s="314" t="str">
        <f t="shared" ca="1" si="5"/>
        <v>Cobalt</v>
      </c>
    </row>
    <row r="18" spans="1:28" s="170" customFormat="1" ht="20">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0.5"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13"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1">
      <c r="A4" s="135" t="str">
        <f ca="1">Declaration!B8</f>
        <v>Company Name (*):</v>
      </c>
      <c r="B4" s="356" t="str">
        <f>Declaration!D8</f>
        <v>Epec, LLC</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41">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1">
      <c r="A9" s="135" t="str">
        <f ca="1">Declaration!B19</f>
        <v>Contact Name (*):</v>
      </c>
      <c r="B9" s="356" t="str">
        <f>Declaration!D19</f>
        <v>Chris Perry</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41">
      <c r="A10" s="135" t="str">
        <f ca="1">Declaration!B20</f>
        <v>Email – Contact (*):</v>
      </c>
      <c r="B10" s="357" t="str">
        <f>Declaration!D20</f>
        <v>cperry@epectec.com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41">
      <c r="A11" s="135" t="str">
        <f ca="1">Declaration!B21</f>
        <v>Phone – Contact (*):</v>
      </c>
      <c r="B11" s="356" t="str">
        <f>Declaration!D21</f>
        <v>508 995-5171</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41">
      <c r="A12" s="135" t="str">
        <f ca="1">Declaration!B22</f>
        <v>Authorizer (*):</v>
      </c>
      <c r="B12" s="356" t="str">
        <f>Declaration!D22</f>
        <v>Chris Perry</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7.5">
      <c r="A13" s="80" t="str">
        <f ca="1">Declaration!B24</f>
        <v>Email - Authorizer (*):</v>
      </c>
      <c r="B13" s="81" t="str">
        <f>Declaration!D24</f>
        <v>cperry@epectec.com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1">
      <c r="A15" s="80" t="str">
        <f ca="1">Declaration!B26</f>
        <v>Effective Date (*):</v>
      </c>
      <c r="B15" s="81">
        <f>Declaration!D26</f>
        <v>45894</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1">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1">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7.5">
      <c r="A61" s="80" t="str">
        <f>Declaration!B78</f>
        <v>Cobalt(*)</v>
      </c>
      <c r="B61" s="79" t="str">
        <f>Declaration!D78</f>
        <v>Greater than 90%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7.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4.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41">
      <c r="A94" s="79" t="str">
        <f ca="1">Declaration!B115</f>
        <v>A. Have you established a responsible minerals sourcing policy?(*)</v>
      </c>
      <c r="B94" s="79" t="str">
        <f>Declaration!D115</f>
        <v>No</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4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1">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41">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1">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Copper</v>
      </c>
      <c r="B115" s="79"/>
      <c r="C115" s="136" t="str">
        <f t="shared" ca="1" si="49"/>
        <v>Complete</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Graphite</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Lithium</v>
      </c>
      <c r="B117" s="79"/>
      <c r="C117" s="136" t="str">
        <f t="shared" ca="1" si="49"/>
        <v>Complete</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Mica</v>
      </c>
      <c r="B118" s="79"/>
      <c r="C118" s="136" t="str">
        <f t="shared" ca="1" si="49"/>
        <v>Complete</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Nickel</v>
      </c>
      <c r="B119" s="79"/>
      <c r="C119" s="136" t="str">
        <f t="shared" ca="1" si="49"/>
        <v>Complete</v>
      </c>
      <c r="D119" s="379"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6" customWidth="1"/>
    <col min="2" max="2" width="34.84375" style="346" customWidth="1"/>
    <col min="3" max="3" width="23.3046875" style="346" customWidth="1"/>
    <col min="4" max="5" width="15.4609375" style="346" customWidth="1"/>
    <col min="6" max="6" width="28.4609375" style="346" customWidth="1"/>
    <col min="7" max="7" width="27.3046875" style="346" customWidth="1"/>
    <col min="8" max="8" width="20.69140625" style="346" customWidth="1"/>
    <col min="9" max="9" width="30.84375" style="346" customWidth="1"/>
    <col min="10" max="10" width="23.3046875" style="346" customWidth="1"/>
    <col min="11" max="11" width="39.69140625" style="346" customWidth="1"/>
    <col min="12" max="12" width="47.69140625" style="346" customWidth="1"/>
    <col min="13" max="13" width="36.3046875" style="346" customWidth="1"/>
    <col min="14" max="14" width="15.15234375" style="346" hidden="1" customWidth="1"/>
    <col min="15" max="15" width="18.69140625" style="346" hidden="1" customWidth="1"/>
    <col min="16" max="16" width="14.15234375" style="346" hidden="1" customWidth="1"/>
    <col min="17" max="17" width="18.4609375" style="346" hidden="1" customWidth="1"/>
    <col min="18" max="18" width="17.69140625" style="346" hidden="1" customWidth="1"/>
    <col min="19" max="19" width="22.4609375" style="346" hidden="1" customWidth="1"/>
    <col min="20" max="20" width="16.69140625" style="346" customWidth="1"/>
    <col min="21" max="21" width="14" style="346" customWidth="1"/>
    <col min="22" max="22" width="15.4609375" style="346" customWidth="1"/>
    <col min="23" max="23" width="11" style="346" customWidth="1"/>
    <col min="24" max="26" width="10" style="346" customWidth="1"/>
  </cols>
  <sheetData>
    <row r="1" spans="1:19" ht="7.5" hidden="1" customHeight="1"/>
    <row r="2" spans="1:19" s="324" customFormat="1" ht="23">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209"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40" customWidth="1"/>
    <col min="6" max="6" width="61.69140625" style="241"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40" t="s">
        <v>363</v>
      </c>
      <c r="F1" s="241" t="s">
        <v>364</v>
      </c>
      <c r="G1" s="126" t="s">
        <v>365</v>
      </c>
      <c r="H1" s="276" t="s">
        <v>366</v>
      </c>
      <c r="I1" s="188" t="s">
        <v>18438</v>
      </c>
    </row>
    <row r="2" spans="1:9" ht="41">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08">
      <c r="A9" s="126" t="str">
        <f t="shared" ref="A9" si="1">B9&amp;C9</f>
        <v>InstructionsA9</v>
      </c>
      <c r="B9" s="126" t="s">
        <v>367</v>
      </c>
      <c r="C9" s="126" t="s">
        <v>395</v>
      </c>
      <c r="D9" s="126" t="s">
        <v>19324</v>
      </c>
      <c r="E9" s="240" t="s">
        <v>19482</v>
      </c>
      <c r="F9" s="241" t="s">
        <v>19959</v>
      </c>
      <c r="G9" s="126" t="s">
        <v>19960</v>
      </c>
      <c r="H9" s="276" t="s">
        <v>19961</v>
      </c>
      <c r="I9" s="100" t="s">
        <v>19962</v>
      </c>
    </row>
    <row r="10" spans="1:9" ht="40.5">
      <c r="A10" s="126" t="str">
        <f t="shared" si="0"/>
        <v>InstructionsA10</v>
      </c>
      <c r="B10" s="126" t="s">
        <v>367</v>
      </c>
      <c r="C10" s="126" t="s">
        <v>396</v>
      </c>
      <c r="D10" s="126" t="s">
        <v>19325</v>
      </c>
      <c r="E10" s="240" t="s">
        <v>19991</v>
      </c>
      <c r="F10" s="241" t="s">
        <v>20003</v>
      </c>
      <c r="G10" s="126" t="s">
        <v>20015</v>
      </c>
      <c r="H10" s="276" t="s">
        <v>20027</v>
      </c>
      <c r="I10" s="126" t="s">
        <v>20040</v>
      </c>
    </row>
    <row r="11" spans="1:9" ht="28">
      <c r="A11" s="126" t="str">
        <f>B11&amp;C11</f>
        <v>InstructionsA11</v>
      </c>
      <c r="B11" s="126" t="s">
        <v>367</v>
      </c>
      <c r="C11" s="126" t="s">
        <v>397</v>
      </c>
      <c r="D11" s="126" t="s">
        <v>19326</v>
      </c>
      <c r="E11" s="240" t="s">
        <v>19992</v>
      </c>
      <c r="F11" s="241" t="s">
        <v>20004</v>
      </c>
      <c r="G11" s="126" t="s">
        <v>20016</v>
      </c>
      <c r="H11" s="276" t="s">
        <v>20028</v>
      </c>
      <c r="I11" s="126" t="s">
        <v>20039</v>
      </c>
    </row>
    <row r="12" spans="1:9" ht="43.5">
      <c r="A12" s="126" t="str">
        <f t="shared" si="0"/>
        <v>InstructionsA12</v>
      </c>
      <c r="B12" s="126" t="s">
        <v>367</v>
      </c>
      <c r="C12" s="126" t="s">
        <v>398</v>
      </c>
      <c r="D12" s="126" t="s">
        <v>19327</v>
      </c>
      <c r="E12" s="221" t="s">
        <v>19993</v>
      </c>
      <c r="F12" s="243" t="s">
        <v>20005</v>
      </c>
      <c r="G12" s="126" t="s">
        <v>20017</v>
      </c>
      <c r="H12" s="276" t="s">
        <v>20029</v>
      </c>
      <c r="I12" s="126" t="s">
        <v>20041</v>
      </c>
    </row>
    <row r="13" spans="1:9" ht="40.5">
      <c r="A13" s="126" t="str">
        <f t="shared" si="0"/>
        <v>InstructionsA13</v>
      </c>
      <c r="B13" s="126" t="s">
        <v>367</v>
      </c>
      <c r="C13" s="126" t="s">
        <v>399</v>
      </c>
      <c r="D13" s="126" t="s">
        <v>19328</v>
      </c>
      <c r="E13" s="240" t="s">
        <v>19994</v>
      </c>
      <c r="F13" s="241" t="s">
        <v>20006</v>
      </c>
      <c r="G13" s="126" t="s">
        <v>20018</v>
      </c>
      <c r="H13" s="276" t="s">
        <v>20030</v>
      </c>
      <c r="I13" s="126" t="s">
        <v>20042</v>
      </c>
    </row>
    <row r="14" spans="1:9" ht="67.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1">
      <c r="A16" s="126" t="str">
        <f t="shared" si="0"/>
        <v>InstructionsA16</v>
      </c>
      <c r="B16" s="126" t="s">
        <v>367</v>
      </c>
      <c r="C16" s="126" t="s">
        <v>402</v>
      </c>
      <c r="D16" s="126" t="s">
        <v>19331</v>
      </c>
      <c r="E16" s="240" t="s">
        <v>19997</v>
      </c>
      <c r="F16" s="241" t="s">
        <v>20009</v>
      </c>
      <c r="G16" s="126" t="s">
        <v>20021</v>
      </c>
      <c r="H16" s="276" t="s">
        <v>20033</v>
      </c>
      <c r="I16" s="126" t="s">
        <v>20045</v>
      </c>
    </row>
    <row r="17" spans="1:9" ht="27">
      <c r="A17" s="126" t="str">
        <f t="shared" si="0"/>
        <v>InstructionsA17</v>
      </c>
      <c r="B17" s="126" t="s">
        <v>367</v>
      </c>
      <c r="C17" s="126" t="s">
        <v>403</v>
      </c>
      <c r="D17" s="126" t="s">
        <v>19332</v>
      </c>
      <c r="E17" s="221" t="s">
        <v>19998</v>
      </c>
      <c r="F17" s="243" t="s">
        <v>20010</v>
      </c>
      <c r="G17" s="126" t="s">
        <v>20022</v>
      </c>
      <c r="H17" s="276" t="s">
        <v>20034</v>
      </c>
      <c r="I17" s="126" t="s">
        <v>20046</v>
      </c>
    </row>
    <row r="18" spans="1:9" ht="67.5">
      <c r="A18" s="126" t="str">
        <f t="shared" si="0"/>
        <v>InstructionsA18</v>
      </c>
      <c r="B18" s="126" t="s">
        <v>367</v>
      </c>
      <c r="C18" s="126" t="s">
        <v>404</v>
      </c>
      <c r="D18" s="126" t="s">
        <v>19333</v>
      </c>
      <c r="E18" s="240" t="s">
        <v>19999</v>
      </c>
      <c r="F18" s="241" t="s">
        <v>20011</v>
      </c>
      <c r="G18" s="126" t="s">
        <v>20023</v>
      </c>
      <c r="H18" s="276" t="s">
        <v>20035</v>
      </c>
      <c r="I18" s="126" t="s">
        <v>20047</v>
      </c>
    </row>
    <row r="19" spans="1:9" ht="40.5">
      <c r="A19" s="126" t="str">
        <f>B19&amp;C19</f>
        <v>InstructionsA19</v>
      </c>
      <c r="B19" s="126" t="s">
        <v>367</v>
      </c>
      <c r="C19" s="126" t="s">
        <v>405</v>
      </c>
      <c r="D19" s="126" t="s">
        <v>19334</v>
      </c>
      <c r="E19" s="126" t="s">
        <v>20000</v>
      </c>
      <c r="F19" s="243" t="s">
        <v>20012</v>
      </c>
      <c r="G19" s="126" t="s">
        <v>20024</v>
      </c>
      <c r="H19" s="276" t="s">
        <v>20036</v>
      </c>
      <c r="I19" s="126" t="s">
        <v>20048</v>
      </c>
    </row>
    <row r="20" spans="1:9" ht="40.5">
      <c r="A20" s="126" t="str">
        <f t="shared" si="0"/>
        <v>InstructionsA20</v>
      </c>
      <c r="B20" s="126" t="s">
        <v>367</v>
      </c>
      <c r="C20" s="126" t="s">
        <v>406</v>
      </c>
      <c r="D20" s="126" t="s">
        <v>19335</v>
      </c>
      <c r="E20" s="240" t="s">
        <v>20001</v>
      </c>
      <c r="F20" s="241" t="s">
        <v>20013</v>
      </c>
      <c r="G20" s="126" t="s">
        <v>20025</v>
      </c>
      <c r="H20" s="279" t="s">
        <v>20037</v>
      </c>
      <c r="I20" s="126" t="s">
        <v>20049</v>
      </c>
    </row>
    <row r="21" spans="1:9" ht="40.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1.5">
      <c r="A23" s="126" t="str">
        <f t="shared" si="0"/>
        <v>InstructionsA24</v>
      </c>
      <c r="B23" s="126" t="s">
        <v>367</v>
      </c>
      <c r="C23" s="126" t="s">
        <v>408</v>
      </c>
      <c r="D23" s="126" t="s">
        <v>19374</v>
      </c>
      <c r="E23" s="240" t="s">
        <v>19483</v>
      </c>
      <c r="F23" s="241" t="s">
        <v>19484</v>
      </c>
      <c r="G23" s="242" t="s">
        <v>19485</v>
      </c>
      <c r="H23" s="279" t="s">
        <v>19486</v>
      </c>
      <c r="I23" s="126" t="s">
        <v>19487</v>
      </c>
    </row>
    <row r="24" spans="1:9" ht="30">
      <c r="A24" s="126" t="str">
        <f>B24&amp;C24</f>
        <v>InstructionsA25</v>
      </c>
      <c r="B24" s="126" t="s">
        <v>367</v>
      </c>
      <c r="C24" s="126" t="s">
        <v>414</v>
      </c>
      <c r="D24" s="126" t="s">
        <v>409</v>
      </c>
      <c r="E24" s="240" t="s">
        <v>410</v>
      </c>
      <c r="F24" s="241" t="s">
        <v>411</v>
      </c>
      <c r="G24" s="126" t="s">
        <v>412</v>
      </c>
      <c r="H24" s="279" t="s">
        <v>413</v>
      </c>
      <c r="I24" s="126" t="s">
        <v>18442</v>
      </c>
    </row>
    <row r="25" spans="1:9" ht="94.5">
      <c r="A25" s="126" t="str">
        <f t="shared" si="0"/>
        <v>InstructionsA26</v>
      </c>
      <c r="B25" s="126" t="s">
        <v>367</v>
      </c>
      <c r="C25" s="126" t="s">
        <v>415</v>
      </c>
      <c r="D25" s="126" t="s">
        <v>19259</v>
      </c>
      <c r="E25" s="240" t="s">
        <v>19488</v>
      </c>
      <c r="F25" s="271" t="s">
        <v>19492</v>
      </c>
      <c r="G25" s="126" t="s">
        <v>19489</v>
      </c>
      <c r="H25" s="276" t="s">
        <v>19490</v>
      </c>
      <c r="I25" s="126" t="s">
        <v>19491</v>
      </c>
    </row>
    <row r="26" spans="1:9" ht="229.5">
      <c r="A26" s="126" t="str">
        <f t="shared" si="0"/>
        <v>InstructionsA27</v>
      </c>
      <c r="B26" s="126" t="s">
        <v>367</v>
      </c>
      <c r="C26" s="126" t="s">
        <v>416</v>
      </c>
      <c r="D26" s="126" t="s">
        <v>19493</v>
      </c>
      <c r="E26" s="244" t="s">
        <v>19494</v>
      </c>
      <c r="F26" s="271" t="s">
        <v>19871</v>
      </c>
      <c r="G26" s="126" t="s">
        <v>19506</v>
      </c>
      <c r="H26" s="276" t="s">
        <v>19495</v>
      </c>
      <c r="I26" s="126" t="s">
        <v>19496</v>
      </c>
    </row>
    <row r="27" spans="1:9" ht="40.5">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3">
      <c r="A30" s="126" t="str">
        <f t="shared" si="2"/>
        <v>InstructionsA31</v>
      </c>
      <c r="B30" s="126" t="s">
        <v>367</v>
      </c>
      <c r="C30" s="126" t="s">
        <v>425</v>
      </c>
      <c r="D30" s="126" t="s">
        <v>19321</v>
      </c>
      <c r="E30" s="381" t="s">
        <v>19875</v>
      </c>
      <c r="F30" s="241" t="s">
        <v>19874</v>
      </c>
      <c r="G30" s="126" t="s">
        <v>19876</v>
      </c>
      <c r="H30" s="276" t="s">
        <v>19877</v>
      </c>
      <c r="I30" s="126" t="s">
        <v>19878</v>
      </c>
    </row>
    <row r="31" spans="1:9" ht="229.5">
      <c r="A31" s="126" t="str">
        <f t="shared" si="2"/>
        <v>InstructionsA32</v>
      </c>
      <c r="B31" s="126" t="s">
        <v>367</v>
      </c>
      <c r="C31" s="126" t="s">
        <v>426</v>
      </c>
      <c r="D31" s="126" t="s">
        <v>19322</v>
      </c>
      <c r="E31" s="126" t="s">
        <v>19880</v>
      </c>
      <c r="F31" s="245" t="s">
        <v>19879</v>
      </c>
      <c r="G31" s="126" t="s">
        <v>19881</v>
      </c>
      <c r="H31" s="276" t="s">
        <v>19882</v>
      </c>
      <c r="I31" s="126" t="s">
        <v>19883</v>
      </c>
    </row>
    <row r="32" spans="1:9" ht="135">
      <c r="A32" s="126" t="str">
        <f t="shared" si="2"/>
        <v>InstructionsA33</v>
      </c>
      <c r="B32" s="126" t="s">
        <v>367</v>
      </c>
      <c r="C32" s="126" t="s">
        <v>427</v>
      </c>
      <c r="D32" s="126" t="s">
        <v>19263</v>
      </c>
      <c r="E32" s="381" t="s">
        <v>19507</v>
      </c>
      <c r="F32" s="245" t="s">
        <v>19884</v>
      </c>
      <c r="G32" s="126" t="s">
        <v>19508</v>
      </c>
      <c r="H32" s="276" t="s">
        <v>19509</v>
      </c>
      <c r="I32" s="126" t="s">
        <v>19510</v>
      </c>
    </row>
    <row r="33" spans="1:9" ht="13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0">
      <c r="A35" s="126" t="str">
        <f t="shared" si="0"/>
        <v>InstructionsA37</v>
      </c>
      <c r="B35" s="126" t="s">
        <v>367</v>
      </c>
      <c r="C35" s="126" t="s">
        <v>429</v>
      </c>
      <c r="D35" s="126" t="s">
        <v>19262</v>
      </c>
      <c r="E35" s="240" t="s">
        <v>19519</v>
      </c>
      <c r="F35" s="241" t="s">
        <v>19887</v>
      </c>
      <c r="G35" s="248" t="s">
        <v>19520</v>
      </c>
      <c r="H35" s="276" t="s">
        <v>19521</v>
      </c>
      <c r="I35" s="126" t="s">
        <v>19522</v>
      </c>
    </row>
    <row r="36" spans="1:9" ht="67.5">
      <c r="A36" s="126" t="str">
        <f t="shared" si="0"/>
        <v>InstructionsA38</v>
      </c>
      <c r="B36" s="126" t="s">
        <v>367</v>
      </c>
      <c r="C36" s="126" t="s">
        <v>434</v>
      </c>
      <c r="D36" s="126" t="s">
        <v>19265</v>
      </c>
      <c r="E36" s="244" t="s">
        <v>430</v>
      </c>
      <c r="F36" s="271" t="s">
        <v>431</v>
      </c>
      <c r="G36" s="126" t="s">
        <v>432</v>
      </c>
      <c r="H36" s="276" t="s">
        <v>433</v>
      </c>
      <c r="I36" s="126" t="s">
        <v>18444</v>
      </c>
    </row>
    <row r="37" spans="1:9" ht="81">
      <c r="A37" s="126" t="str">
        <f t="shared" si="0"/>
        <v>InstructionsA39</v>
      </c>
      <c r="B37" s="126" t="s">
        <v>367</v>
      </c>
      <c r="C37" s="126" t="s">
        <v>435</v>
      </c>
      <c r="D37" s="126" t="s">
        <v>19266</v>
      </c>
      <c r="E37" s="244" t="s">
        <v>19524</v>
      </c>
      <c r="F37" s="271" t="s">
        <v>19525</v>
      </c>
      <c r="G37" s="126" t="s">
        <v>19527</v>
      </c>
      <c r="H37" s="276" t="s">
        <v>19529</v>
      </c>
      <c r="I37" s="126" t="s">
        <v>19531</v>
      </c>
    </row>
    <row r="38" spans="1:9" ht="121.5">
      <c r="A38" s="126" t="str">
        <f t="shared" si="0"/>
        <v>InstructionsA40</v>
      </c>
      <c r="B38" s="126" t="s">
        <v>367</v>
      </c>
      <c r="C38" s="126" t="s">
        <v>436</v>
      </c>
      <c r="D38" s="126" t="s">
        <v>19267</v>
      </c>
      <c r="E38" s="381" t="s">
        <v>19523</v>
      </c>
      <c r="F38" s="272" t="s">
        <v>19888</v>
      </c>
      <c r="G38" s="126" t="s">
        <v>19526</v>
      </c>
      <c r="H38" s="276" t="s">
        <v>19528</v>
      </c>
      <c r="I38" s="126" t="s">
        <v>19530</v>
      </c>
    </row>
    <row r="39" spans="1:9" ht="189">
      <c r="A39" s="126" t="str">
        <f t="shared" si="0"/>
        <v>InstructionsA41</v>
      </c>
      <c r="B39" s="126" t="s">
        <v>367</v>
      </c>
      <c r="C39" s="126" t="s">
        <v>442</v>
      </c>
      <c r="D39" s="126" t="s">
        <v>437</v>
      </c>
      <c r="E39" s="247" t="s">
        <v>438</v>
      </c>
      <c r="F39" s="273" t="s">
        <v>439</v>
      </c>
      <c r="G39" s="246" t="s">
        <v>440</v>
      </c>
      <c r="H39" s="276" t="s">
        <v>441</v>
      </c>
      <c r="I39" s="126" t="s">
        <v>18445</v>
      </c>
    </row>
    <row r="40" spans="1:9" ht="229.5">
      <c r="A40" s="126" t="str">
        <f>B40&amp;C40</f>
        <v>InstructionsA42</v>
      </c>
      <c r="B40" s="126" t="s">
        <v>367</v>
      </c>
      <c r="C40" s="126" t="s">
        <v>448</v>
      </c>
      <c r="D40" s="126" t="s">
        <v>443</v>
      </c>
      <c r="E40" s="247" t="s">
        <v>444</v>
      </c>
      <c r="F40" s="273" t="s">
        <v>445</v>
      </c>
      <c r="G40" s="249" t="s">
        <v>446</v>
      </c>
      <c r="H40" s="280" t="s">
        <v>447</v>
      </c>
      <c r="I40" s="126" t="s">
        <v>18446</v>
      </c>
    </row>
    <row r="41" spans="1:9" ht="202.5">
      <c r="A41" s="126" t="str">
        <f>B41&amp;C41</f>
        <v>InstructionsA43</v>
      </c>
      <c r="B41" s="126" t="s">
        <v>367</v>
      </c>
      <c r="C41" s="126" t="s">
        <v>454</v>
      </c>
      <c r="D41" s="126" t="s">
        <v>449</v>
      </c>
      <c r="E41" s="240" t="s">
        <v>450</v>
      </c>
      <c r="F41" s="271" t="s">
        <v>451</v>
      </c>
      <c r="G41" s="126" t="s">
        <v>452</v>
      </c>
      <c r="H41" s="276" t="s">
        <v>453</v>
      </c>
      <c r="I41" s="126" t="s">
        <v>18447</v>
      </c>
    </row>
    <row r="42" spans="1:9" ht="81">
      <c r="A42" s="126" t="str">
        <f t="shared" si="0"/>
        <v>InstructionsA44</v>
      </c>
      <c r="B42" s="126" t="s">
        <v>367</v>
      </c>
      <c r="C42" s="126" t="s">
        <v>19339</v>
      </c>
      <c r="D42" s="126" t="s">
        <v>455</v>
      </c>
      <c r="E42" s="240" t="s">
        <v>456</v>
      </c>
      <c r="F42" s="271" t="s">
        <v>19533</v>
      </c>
      <c r="G42" s="126" t="s">
        <v>457</v>
      </c>
      <c r="H42" s="276" t="s">
        <v>458</v>
      </c>
      <c r="I42" s="126" t="s">
        <v>18448</v>
      </c>
    </row>
    <row r="43" spans="1:9" ht="67.5">
      <c r="A43" s="126" t="str">
        <f t="shared" si="0"/>
        <v>InstructionsA46</v>
      </c>
      <c r="B43" s="126" t="s">
        <v>367</v>
      </c>
      <c r="C43" s="126" t="s">
        <v>464</v>
      </c>
      <c r="D43" s="126" t="s">
        <v>459</v>
      </c>
      <c r="E43" s="240" t="s">
        <v>460</v>
      </c>
      <c r="F43" s="241" t="s">
        <v>461</v>
      </c>
      <c r="G43" s="126" t="s">
        <v>462</v>
      </c>
      <c r="H43" s="276" t="s">
        <v>463</v>
      </c>
      <c r="I43" s="126" t="s">
        <v>18449</v>
      </c>
    </row>
    <row r="44" spans="1:9" ht="94.5">
      <c r="A44" s="126" t="str">
        <f t="shared" si="0"/>
        <v>InstructionsA47</v>
      </c>
      <c r="B44" s="126" t="s">
        <v>367</v>
      </c>
      <c r="C44" s="126" t="s">
        <v>19340</v>
      </c>
      <c r="D44" s="126" t="s">
        <v>19268</v>
      </c>
      <c r="E44" s="244" t="s">
        <v>465</v>
      </c>
      <c r="F44" s="271" t="s">
        <v>466</v>
      </c>
      <c r="G44" s="248" t="s">
        <v>467</v>
      </c>
      <c r="H44" s="276" t="s">
        <v>468</v>
      </c>
      <c r="I44" s="126" t="s">
        <v>18450</v>
      </c>
    </row>
    <row r="45" spans="1:9" ht="67.5">
      <c r="A45" s="126" t="str">
        <f t="shared" si="0"/>
        <v>InstructionsA48</v>
      </c>
      <c r="B45" s="234" t="s">
        <v>367</v>
      </c>
      <c r="C45" s="126" t="s">
        <v>469</v>
      </c>
      <c r="D45" s="234" t="s">
        <v>470</v>
      </c>
      <c r="E45" s="240" t="s">
        <v>471</v>
      </c>
      <c r="F45" s="241" t="s">
        <v>472</v>
      </c>
      <c r="G45" s="250" t="s">
        <v>473</v>
      </c>
      <c r="H45" s="276" t="s">
        <v>474</v>
      </c>
      <c r="I45" s="126" t="s">
        <v>18451</v>
      </c>
    </row>
    <row r="46" spans="1:9" ht="67.5">
      <c r="A46" s="126" t="str">
        <f>B46&amp;C46</f>
        <v>InstructionsA49</v>
      </c>
      <c r="B46" s="126" t="s">
        <v>367</v>
      </c>
      <c r="C46" s="126" t="s">
        <v>475</v>
      </c>
      <c r="D46" s="126" t="s">
        <v>19389</v>
      </c>
      <c r="E46" s="126" t="s">
        <v>19532</v>
      </c>
      <c r="F46" s="241" t="s">
        <v>19889</v>
      </c>
      <c r="G46" s="126" t="s">
        <v>19534</v>
      </c>
      <c r="H46" s="279" t="s">
        <v>19535</v>
      </c>
      <c r="I46" s="126" t="s">
        <v>19536</v>
      </c>
    </row>
    <row r="47" spans="1:9" ht="148.5">
      <c r="A47" s="126" t="str">
        <f t="shared" si="0"/>
        <v>InstructionsA50</v>
      </c>
      <c r="B47" s="126" t="s">
        <v>367</v>
      </c>
      <c r="C47" s="126" t="s">
        <v>476</v>
      </c>
      <c r="D47" s="126" t="s">
        <v>477</v>
      </c>
      <c r="E47" s="274" t="s">
        <v>478</v>
      </c>
      <c r="F47" s="271" t="s">
        <v>479</v>
      </c>
      <c r="G47" s="126" t="s">
        <v>480</v>
      </c>
      <c r="H47" s="276" t="s">
        <v>481</v>
      </c>
      <c r="I47" s="126" t="s">
        <v>18452</v>
      </c>
    </row>
    <row r="48" spans="1:9" ht="67.5">
      <c r="A48" s="126" t="str">
        <f t="shared" si="0"/>
        <v>InstructionsA51</v>
      </c>
      <c r="B48" s="126" t="s">
        <v>367</v>
      </c>
      <c r="C48" s="126" t="s">
        <v>482</v>
      </c>
      <c r="D48" s="126" t="s">
        <v>19388</v>
      </c>
      <c r="E48" s="240" t="s">
        <v>483</v>
      </c>
      <c r="F48" s="241" t="s">
        <v>484</v>
      </c>
      <c r="G48" s="126" t="s">
        <v>485</v>
      </c>
      <c r="H48" s="276" t="s">
        <v>486</v>
      </c>
      <c r="I48" s="126" t="s">
        <v>18453</v>
      </c>
    </row>
    <row r="49" spans="1:9" ht="81">
      <c r="A49" s="126" t="str">
        <f t="shared" si="0"/>
        <v>InstructionsA52</v>
      </c>
      <c r="B49" s="126" t="s">
        <v>367</v>
      </c>
      <c r="C49" s="126" t="s">
        <v>487</v>
      </c>
      <c r="D49" s="126" t="s">
        <v>488</v>
      </c>
      <c r="E49" s="240" t="s">
        <v>489</v>
      </c>
      <c r="F49" s="241" t="s">
        <v>490</v>
      </c>
      <c r="G49" s="251" t="s">
        <v>491</v>
      </c>
      <c r="H49" s="276" t="s">
        <v>492</v>
      </c>
      <c r="I49" s="126" t="s">
        <v>18454</v>
      </c>
    </row>
    <row r="50" spans="1:9" ht="108">
      <c r="A50" s="126" t="str">
        <f>B50&amp;C50</f>
        <v>InstructionsA53</v>
      </c>
      <c r="B50" s="126" t="s">
        <v>367</v>
      </c>
      <c r="C50" s="126" t="s">
        <v>493</v>
      </c>
      <c r="D50" s="126" t="s">
        <v>494</v>
      </c>
      <c r="E50" s="240" t="s">
        <v>495</v>
      </c>
      <c r="F50" s="241" t="s">
        <v>496</v>
      </c>
      <c r="G50" s="251" t="s">
        <v>497</v>
      </c>
      <c r="H50" s="279" t="s">
        <v>498</v>
      </c>
      <c r="I50" s="126" t="s">
        <v>18455</v>
      </c>
    </row>
    <row r="51" spans="1:9" ht="67.5">
      <c r="A51" s="126" t="str">
        <f>B51&amp;C51</f>
        <v>InstructionsA54</v>
      </c>
      <c r="B51" s="126" t="s">
        <v>367</v>
      </c>
      <c r="C51" s="126" t="s">
        <v>499</v>
      </c>
      <c r="D51" s="126" t="s">
        <v>500</v>
      </c>
      <c r="E51" s="240" t="s">
        <v>501</v>
      </c>
      <c r="F51" s="241" t="s">
        <v>502</v>
      </c>
      <c r="G51" s="251" t="s">
        <v>503</v>
      </c>
      <c r="H51" s="276" t="s">
        <v>504</v>
      </c>
      <c r="I51" s="126" t="s">
        <v>18456</v>
      </c>
    </row>
    <row r="52" spans="1:9" ht="40.5">
      <c r="A52" s="126" t="str">
        <f t="shared" si="0"/>
        <v>InstructionsA55</v>
      </c>
      <c r="B52" s="126" t="s">
        <v>367</v>
      </c>
      <c r="C52" s="126" t="s">
        <v>505</v>
      </c>
      <c r="D52" s="126" t="s">
        <v>506</v>
      </c>
      <c r="E52" s="240" t="s">
        <v>507</v>
      </c>
      <c r="F52" s="241" t="s">
        <v>508</v>
      </c>
      <c r="G52" s="251" t="s">
        <v>509</v>
      </c>
      <c r="H52" s="276" t="s">
        <v>510</v>
      </c>
      <c r="I52" s="126" t="s">
        <v>18457</v>
      </c>
    </row>
    <row r="53" spans="1:9" ht="40.5">
      <c r="A53" s="126" t="str">
        <f t="shared" si="0"/>
        <v>InstructionsA56</v>
      </c>
      <c r="B53" s="126" t="s">
        <v>367</v>
      </c>
      <c r="C53" s="126" t="s">
        <v>511</v>
      </c>
      <c r="D53" s="126" t="s">
        <v>512</v>
      </c>
      <c r="E53" s="240" t="s">
        <v>513</v>
      </c>
      <c r="F53" s="241" t="s">
        <v>514</v>
      </c>
      <c r="G53" s="126" t="s">
        <v>515</v>
      </c>
      <c r="H53" s="276" t="s">
        <v>516</v>
      </c>
      <c r="I53" s="126" t="s">
        <v>18458</v>
      </c>
    </row>
    <row r="54" spans="1:9" ht="54">
      <c r="A54" s="126" t="str">
        <f t="shared" si="0"/>
        <v>InstructionsA57</v>
      </c>
      <c r="B54" s="126" t="s">
        <v>367</v>
      </c>
      <c r="C54" s="126" t="s">
        <v>517</v>
      </c>
      <c r="D54" s="126" t="s">
        <v>518</v>
      </c>
      <c r="E54" s="240" t="s">
        <v>519</v>
      </c>
      <c r="F54" s="241" t="s">
        <v>520</v>
      </c>
      <c r="G54" s="252" t="s">
        <v>521</v>
      </c>
      <c r="H54" s="276" t="s">
        <v>522</v>
      </c>
      <c r="I54" s="126" t="s">
        <v>18459</v>
      </c>
    </row>
    <row r="55" spans="1:9" ht="310.5">
      <c r="A55" s="126" t="str">
        <f t="shared" si="0"/>
        <v>InstructionsA58</v>
      </c>
      <c r="B55" s="126" t="s">
        <v>367</v>
      </c>
      <c r="C55" s="126" t="s">
        <v>523</v>
      </c>
      <c r="D55" s="126" t="s">
        <v>524</v>
      </c>
      <c r="E55" s="240" t="s">
        <v>525</v>
      </c>
      <c r="F55" s="241" t="s">
        <v>526</v>
      </c>
      <c r="G55" s="251" t="s">
        <v>527</v>
      </c>
      <c r="H55" s="276" t="s">
        <v>528</v>
      </c>
      <c r="I55" s="126" t="s">
        <v>18466</v>
      </c>
    </row>
    <row r="56" spans="1:9" ht="81">
      <c r="A56" s="126" t="str">
        <f t="shared" si="0"/>
        <v>InstructionsA59</v>
      </c>
      <c r="B56" s="126" t="s">
        <v>367</v>
      </c>
      <c r="C56" s="126" t="s">
        <v>529</v>
      </c>
      <c r="D56" s="126" t="s">
        <v>530</v>
      </c>
      <c r="E56" s="240" t="s">
        <v>531</v>
      </c>
      <c r="F56" s="241" t="s">
        <v>532</v>
      </c>
      <c r="G56" s="126" t="s">
        <v>533</v>
      </c>
      <c r="H56" s="276" t="s">
        <v>534</v>
      </c>
      <c r="I56" s="126" t="s">
        <v>18460</v>
      </c>
    </row>
    <row r="57" spans="1:9" ht="162">
      <c r="A57" s="126" t="str">
        <f t="shared" si="0"/>
        <v>InstructionsA60</v>
      </c>
      <c r="B57" s="126" t="s">
        <v>367</v>
      </c>
      <c r="C57" s="126" t="s">
        <v>535</v>
      </c>
      <c r="D57" s="126" t="s">
        <v>536</v>
      </c>
      <c r="E57" s="240" t="s">
        <v>537</v>
      </c>
      <c r="F57" s="241" t="s">
        <v>538</v>
      </c>
      <c r="G57" s="251" t="s">
        <v>539</v>
      </c>
      <c r="H57" s="276" t="s">
        <v>540</v>
      </c>
      <c r="I57" s="126" t="s">
        <v>18461</v>
      </c>
    </row>
    <row r="58" spans="1:9" ht="189">
      <c r="A58" s="126" t="str">
        <f t="shared" si="0"/>
        <v>InstructionsA61</v>
      </c>
      <c r="B58" s="126" t="s">
        <v>367</v>
      </c>
      <c r="C58" s="126" t="s">
        <v>541</v>
      </c>
      <c r="D58" s="126" t="s">
        <v>542</v>
      </c>
      <c r="E58" s="240" t="s">
        <v>543</v>
      </c>
      <c r="F58" s="241" t="s">
        <v>544</v>
      </c>
      <c r="G58" s="251" t="s">
        <v>545</v>
      </c>
      <c r="H58" s="276" t="s">
        <v>546</v>
      </c>
      <c r="I58" s="126" t="s">
        <v>18462</v>
      </c>
    </row>
    <row r="59" spans="1:9" ht="108">
      <c r="A59" s="126" t="str">
        <f>B59&amp;C59</f>
        <v>InstructionsA62</v>
      </c>
      <c r="B59" s="126" t="s">
        <v>367</v>
      </c>
      <c r="C59" s="126" t="s">
        <v>547</v>
      </c>
      <c r="D59" s="126" t="s">
        <v>548</v>
      </c>
      <c r="E59" s="274" t="s">
        <v>549</v>
      </c>
      <c r="F59" s="271" t="s">
        <v>550</v>
      </c>
      <c r="G59" s="251" t="s">
        <v>551</v>
      </c>
      <c r="H59" s="281" t="s">
        <v>552</v>
      </c>
      <c r="I59" s="126" t="s">
        <v>18463</v>
      </c>
    </row>
    <row r="60" spans="1:9" ht="42">
      <c r="A60" s="126" t="str">
        <f t="shared" si="0"/>
        <v>InstructionsA63</v>
      </c>
      <c r="B60" s="126" t="s">
        <v>367</v>
      </c>
      <c r="C60" s="126" t="s">
        <v>553</v>
      </c>
      <c r="D60" s="126" t="s">
        <v>554</v>
      </c>
      <c r="E60" s="240" t="s">
        <v>555</v>
      </c>
      <c r="F60" s="241" t="s">
        <v>556</v>
      </c>
      <c r="G60" s="126" t="s">
        <v>557</v>
      </c>
      <c r="H60" s="276" t="s">
        <v>558</v>
      </c>
      <c r="I60" s="126" t="s">
        <v>18464</v>
      </c>
    </row>
    <row r="61" spans="1:9" ht="27">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7.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
      <c r="A63" s="126" t="str">
        <f t="shared" si="4"/>
        <v>InstructionsA67</v>
      </c>
      <c r="B63" s="126" t="s">
        <v>367</v>
      </c>
      <c r="C63" s="126" t="s">
        <v>565</v>
      </c>
      <c r="D63" s="126" t="s">
        <v>19396</v>
      </c>
      <c r="E63" s="240" t="s">
        <v>19397</v>
      </c>
      <c r="F63" s="241" t="s">
        <v>19398</v>
      </c>
      <c r="G63" s="126" t="s">
        <v>19399</v>
      </c>
      <c r="H63" s="276" t="s">
        <v>19400</v>
      </c>
      <c r="I63" s="126" t="s">
        <v>19401</v>
      </c>
    </row>
    <row r="64" spans="1:9" ht="40.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8">
      <c r="A65" s="126" t="str">
        <f t="shared" si="5"/>
        <v>InstructionsA69</v>
      </c>
      <c r="B65" s="126" t="s">
        <v>367</v>
      </c>
      <c r="C65" s="126" t="s">
        <v>577</v>
      </c>
      <c r="D65" s="126" t="s">
        <v>19408</v>
      </c>
      <c r="E65" s="240" t="s">
        <v>19409</v>
      </c>
      <c r="F65" s="241" t="s">
        <v>19410</v>
      </c>
      <c r="G65" s="126" t="s">
        <v>19411</v>
      </c>
      <c r="H65" s="276" t="s">
        <v>19412</v>
      </c>
      <c r="I65" s="126" t="s">
        <v>19413</v>
      </c>
    </row>
    <row r="66" spans="1:9" ht="40.5">
      <c r="A66" s="126" t="str">
        <f t="shared" si="5"/>
        <v>InstructionsA70</v>
      </c>
      <c r="B66" s="126" t="s">
        <v>367</v>
      </c>
      <c r="C66" s="126" t="s">
        <v>583</v>
      </c>
      <c r="D66" s="126" t="s">
        <v>19414</v>
      </c>
      <c r="E66" s="240" t="s">
        <v>19415</v>
      </c>
      <c r="F66" s="241" t="s">
        <v>19416</v>
      </c>
      <c r="G66" s="126" t="s">
        <v>19417</v>
      </c>
      <c r="H66" s="276" t="s">
        <v>19418</v>
      </c>
      <c r="I66" s="126" t="s">
        <v>19419</v>
      </c>
    </row>
    <row r="67" spans="1:9" ht="40.5">
      <c r="A67" s="126" t="str">
        <f t="shared" si="5"/>
        <v>InstructionsA71</v>
      </c>
      <c r="B67" s="126" t="s">
        <v>367</v>
      </c>
      <c r="C67" s="126" t="s">
        <v>589</v>
      </c>
      <c r="D67" s="126" t="s">
        <v>19420</v>
      </c>
      <c r="E67" s="240" t="s">
        <v>19421</v>
      </c>
      <c r="F67" s="241" t="s">
        <v>19422</v>
      </c>
      <c r="G67" s="126" t="s">
        <v>19423</v>
      </c>
      <c r="H67" s="276" t="s">
        <v>19424</v>
      </c>
      <c r="I67" s="126" t="s">
        <v>19425</v>
      </c>
    </row>
    <row r="68" spans="1:9" ht="40.5">
      <c r="A68" s="126" t="str">
        <f t="shared" si="5"/>
        <v>InstructionsA72</v>
      </c>
      <c r="B68" s="126" t="s">
        <v>367</v>
      </c>
      <c r="C68" s="126" t="s">
        <v>595</v>
      </c>
      <c r="D68" s="126" t="s">
        <v>19426</v>
      </c>
      <c r="E68" s="240" t="s">
        <v>19427</v>
      </c>
      <c r="F68" s="241" t="s">
        <v>19428</v>
      </c>
      <c r="G68" s="126" t="s">
        <v>19429</v>
      </c>
      <c r="H68" s="276" t="s">
        <v>19430</v>
      </c>
      <c r="I68" s="126" t="s">
        <v>19431</v>
      </c>
    </row>
    <row r="69" spans="1:9" ht="40.5">
      <c r="A69" s="126" t="str">
        <f t="shared" si="5"/>
        <v>InstructionsA73</v>
      </c>
      <c r="B69" s="126" t="s">
        <v>367</v>
      </c>
      <c r="C69" s="126" t="s">
        <v>601</v>
      </c>
      <c r="D69" s="126" t="s">
        <v>19432</v>
      </c>
      <c r="E69" s="240" t="s">
        <v>19433</v>
      </c>
      <c r="F69" s="241" t="s">
        <v>19434</v>
      </c>
      <c r="G69" s="126" t="s">
        <v>19435</v>
      </c>
      <c r="H69" s="276" t="s">
        <v>19436</v>
      </c>
      <c r="I69" s="126" t="s">
        <v>19437</v>
      </c>
    </row>
    <row r="70" spans="1:9" ht="54">
      <c r="A70" s="126" t="str">
        <f t="shared" si="5"/>
        <v>InstructionsA74</v>
      </c>
      <c r="B70" s="126" t="s">
        <v>367</v>
      </c>
      <c r="C70" s="126" t="s">
        <v>19469</v>
      </c>
      <c r="D70" s="126" t="s">
        <v>19438</v>
      </c>
      <c r="E70" s="240" t="s">
        <v>19439</v>
      </c>
      <c r="F70" s="241" t="s">
        <v>19440</v>
      </c>
      <c r="G70" s="126" t="s">
        <v>19441</v>
      </c>
      <c r="H70" s="276" t="s">
        <v>19442</v>
      </c>
      <c r="I70" s="126" t="s">
        <v>19443</v>
      </c>
    </row>
    <row r="71" spans="1:9" ht="216">
      <c r="A71" s="126" t="str">
        <f t="shared" si="5"/>
        <v>InstructionsA75</v>
      </c>
      <c r="B71" s="126" t="s">
        <v>367</v>
      </c>
      <c r="C71" s="126" t="s">
        <v>19470</v>
      </c>
      <c r="D71" s="126" t="s">
        <v>19444</v>
      </c>
      <c r="E71" s="240" t="s">
        <v>19445</v>
      </c>
      <c r="F71" s="241" t="s">
        <v>19446</v>
      </c>
      <c r="G71" s="126" t="s">
        <v>19447</v>
      </c>
      <c r="H71" s="276" t="s">
        <v>19448</v>
      </c>
      <c r="I71" s="126" t="s">
        <v>19449</v>
      </c>
    </row>
    <row r="72" spans="1:9" ht="81">
      <c r="A72" s="126" t="str">
        <f t="shared" si="5"/>
        <v>InstructionsA76</v>
      </c>
      <c r="B72" s="126" t="s">
        <v>367</v>
      </c>
      <c r="C72" s="126" t="s">
        <v>19471</v>
      </c>
      <c r="D72" s="126" t="s">
        <v>19450</v>
      </c>
      <c r="E72" s="240" t="s">
        <v>19451</v>
      </c>
      <c r="F72" s="241" t="s">
        <v>19452</v>
      </c>
      <c r="G72" s="126" t="s">
        <v>19453</v>
      </c>
      <c r="H72" s="276" t="s">
        <v>19454</v>
      </c>
      <c r="I72" s="126" t="s">
        <v>19455</v>
      </c>
    </row>
    <row r="73" spans="1:9" ht="135">
      <c r="A73" s="126" t="str">
        <f t="shared" si="5"/>
        <v>InstructionsA77</v>
      </c>
      <c r="B73" s="126" t="s">
        <v>367</v>
      </c>
      <c r="C73" s="126" t="s">
        <v>19472</v>
      </c>
      <c r="D73" s="126" t="s">
        <v>19456</v>
      </c>
      <c r="E73" s="240" t="s">
        <v>19457</v>
      </c>
      <c r="F73" s="241" t="s">
        <v>19458</v>
      </c>
      <c r="G73" s="126" t="s">
        <v>19459</v>
      </c>
      <c r="H73" s="276" t="s">
        <v>19460</v>
      </c>
      <c r="I73" s="126" t="s">
        <v>19461</v>
      </c>
    </row>
    <row r="74" spans="1:9" ht="42">
      <c r="A74" s="126" t="str">
        <f t="shared" si="5"/>
        <v>InstructionsA78</v>
      </c>
      <c r="B74" s="126" t="s">
        <v>367</v>
      </c>
      <c r="C74" s="126" t="s">
        <v>19473</v>
      </c>
      <c r="D74" s="126" t="s">
        <v>19462</v>
      </c>
      <c r="E74" s="240" t="s">
        <v>19463</v>
      </c>
      <c r="F74" s="241" t="s">
        <v>19464</v>
      </c>
      <c r="G74" s="126" t="s">
        <v>19465</v>
      </c>
      <c r="H74" s="276" t="s">
        <v>19466</v>
      </c>
      <c r="I74" s="126" t="s">
        <v>19467</v>
      </c>
    </row>
    <row r="75" spans="1:9" ht="180">
      <c r="A75" s="126" t="str">
        <f>B75&amp;C75</f>
        <v>InstructionsA80</v>
      </c>
      <c r="B75" s="126" t="s">
        <v>367</v>
      </c>
      <c r="C75" s="126" t="s">
        <v>19474</v>
      </c>
      <c r="D75" s="126" t="s">
        <v>560</v>
      </c>
      <c r="E75" s="240" t="s">
        <v>561</v>
      </c>
      <c r="F75" s="241" t="s">
        <v>562</v>
      </c>
      <c r="G75" s="126" t="s">
        <v>563</v>
      </c>
      <c r="H75" s="279" t="s">
        <v>564</v>
      </c>
      <c r="I75" s="126" t="s">
        <v>18465</v>
      </c>
    </row>
    <row r="76" spans="1:9" ht="28">
      <c r="A76" s="126" t="str">
        <f t="shared" si="0"/>
        <v>InstructionsA82</v>
      </c>
      <c r="B76" s="126" t="s">
        <v>367</v>
      </c>
      <c r="C76" s="126" t="s">
        <v>19475</v>
      </c>
      <c r="D76" s="126" t="s">
        <v>566</v>
      </c>
      <c r="E76" s="240" t="s">
        <v>567</v>
      </c>
      <c r="F76" s="241" t="s">
        <v>568</v>
      </c>
      <c r="G76" s="126" t="s">
        <v>569</v>
      </c>
      <c r="H76" s="279" t="s">
        <v>570</v>
      </c>
      <c r="I76" s="126" t="s">
        <v>18467</v>
      </c>
    </row>
    <row r="77" spans="1:9" ht="283.5">
      <c r="A77" s="126" t="str">
        <f t="shared" si="0"/>
        <v>InstructionsA83</v>
      </c>
      <c r="B77" s="126" t="s">
        <v>367</v>
      </c>
      <c r="C77" s="126" t="s">
        <v>19476</v>
      </c>
      <c r="D77" s="126" t="s">
        <v>572</v>
      </c>
      <c r="E77" s="240" t="s">
        <v>573</v>
      </c>
      <c r="F77" s="241" t="s">
        <v>574</v>
      </c>
      <c r="G77" s="251" t="s">
        <v>575</v>
      </c>
      <c r="H77" s="276" t="s">
        <v>576</v>
      </c>
      <c r="I77" s="126" t="s">
        <v>18473</v>
      </c>
    </row>
    <row r="78" spans="1:9" ht="148.5">
      <c r="A78" s="126" t="str">
        <f t="shared" si="0"/>
        <v>InstructionsA84</v>
      </c>
      <c r="B78" s="126" t="s">
        <v>367</v>
      </c>
      <c r="C78" s="126" t="s">
        <v>19477</v>
      </c>
      <c r="D78" s="126" t="s">
        <v>578</v>
      </c>
      <c r="E78" s="240" t="s">
        <v>579</v>
      </c>
      <c r="F78" s="241" t="s">
        <v>580</v>
      </c>
      <c r="G78" s="251" t="s">
        <v>581</v>
      </c>
      <c r="H78" s="276" t="s">
        <v>582</v>
      </c>
      <c r="I78" s="126" t="s">
        <v>18468</v>
      </c>
    </row>
    <row r="79" spans="1:9" ht="148.5">
      <c r="A79" s="126" t="str">
        <f t="shared" si="0"/>
        <v>InstructionsA85</v>
      </c>
      <c r="B79" s="126" t="s">
        <v>367</v>
      </c>
      <c r="C79" s="126" t="s">
        <v>19478</v>
      </c>
      <c r="D79" s="126" t="s">
        <v>584</v>
      </c>
      <c r="E79" s="240" t="s">
        <v>585</v>
      </c>
      <c r="F79" s="241" t="s">
        <v>586</v>
      </c>
      <c r="G79" s="251" t="s">
        <v>587</v>
      </c>
      <c r="H79" s="276" t="s">
        <v>588</v>
      </c>
      <c r="I79" s="126" t="s">
        <v>18469</v>
      </c>
    </row>
    <row r="80" spans="1:9" ht="297">
      <c r="A80" s="126" t="str">
        <f t="shared" si="0"/>
        <v>InstructionsA86</v>
      </c>
      <c r="B80" s="126" t="s">
        <v>367</v>
      </c>
      <c r="C80" s="126" t="s">
        <v>19479</v>
      </c>
      <c r="D80" s="126" t="s">
        <v>590</v>
      </c>
      <c r="E80" s="240" t="s">
        <v>591</v>
      </c>
      <c r="F80" s="241" t="s">
        <v>592</v>
      </c>
      <c r="G80" s="251" t="s">
        <v>593</v>
      </c>
      <c r="H80" s="276" t="s">
        <v>594</v>
      </c>
      <c r="I80" s="126" t="s">
        <v>18470</v>
      </c>
    </row>
    <row r="81" spans="1:9" ht="94.5">
      <c r="A81" s="126" t="str">
        <f t="shared" si="0"/>
        <v>InstructionsA87</v>
      </c>
      <c r="B81" s="126" t="s">
        <v>367</v>
      </c>
      <c r="C81" s="126" t="s">
        <v>19480</v>
      </c>
      <c r="D81" s="126" t="s">
        <v>596</v>
      </c>
      <c r="E81" s="240" t="s">
        <v>597</v>
      </c>
      <c r="F81" s="241" t="s">
        <v>598</v>
      </c>
      <c r="G81" s="251" t="s">
        <v>599</v>
      </c>
      <c r="H81" s="276" t="s">
        <v>600</v>
      </c>
      <c r="I81" s="126" t="s">
        <v>18471</v>
      </c>
    </row>
    <row r="82" spans="1:9" ht="40.5">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5">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5">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5">
      <c r="A96" s="126" t="str">
        <f t="shared" si="7"/>
        <v>DefinitionsB15</v>
      </c>
      <c r="B96" s="126" t="s">
        <v>607</v>
      </c>
      <c r="C96" s="126" t="s">
        <v>682</v>
      </c>
      <c r="D96" s="246" t="s">
        <v>660</v>
      </c>
      <c r="E96" s="246" t="s">
        <v>661</v>
      </c>
      <c r="F96" s="254" t="s">
        <v>662</v>
      </c>
      <c r="G96" s="255" t="s">
        <v>663</v>
      </c>
      <c r="H96" s="276" t="s">
        <v>664</v>
      </c>
      <c r="I96" s="188" t="s">
        <v>18487</v>
      </c>
    </row>
    <row r="97" spans="1:9" ht="13.5">
      <c r="A97" s="126" t="str">
        <f t="shared" si="7"/>
        <v>DefinitionsB16</v>
      </c>
      <c r="B97" s="126" t="s">
        <v>607</v>
      </c>
      <c r="C97" s="126" t="s">
        <v>688</v>
      </c>
      <c r="D97" s="246" t="s">
        <v>666</v>
      </c>
      <c r="E97" s="246" t="s">
        <v>667</v>
      </c>
      <c r="F97" s="254" t="s">
        <v>668</v>
      </c>
      <c r="G97" s="256" t="s">
        <v>669</v>
      </c>
      <c r="H97" s="276" t="s">
        <v>18485</v>
      </c>
      <c r="I97" s="188" t="s">
        <v>18488</v>
      </c>
    </row>
    <row r="98" spans="1:9" ht="13.5">
      <c r="A98" s="126" t="str">
        <f t="shared" si="7"/>
        <v>DefinitionsB17</v>
      </c>
      <c r="B98" s="126" t="s">
        <v>607</v>
      </c>
      <c r="C98" s="126" t="s">
        <v>691</v>
      </c>
      <c r="D98" s="246" t="s">
        <v>19856</v>
      </c>
      <c r="E98" s="246" t="s">
        <v>19857</v>
      </c>
      <c r="F98" s="254" t="s">
        <v>19868</v>
      </c>
      <c r="G98" s="256" t="s">
        <v>19858</v>
      </c>
      <c r="H98" s="280" t="s">
        <v>19869</v>
      </c>
      <c r="I98" s="246" t="s">
        <v>19859</v>
      </c>
    </row>
    <row r="99" spans="1:9" ht="13.5">
      <c r="A99" s="126" t="str">
        <f t="shared" si="7"/>
        <v>DefinitionsB18</v>
      </c>
      <c r="B99" s="126" t="s">
        <v>607</v>
      </c>
      <c r="C99" s="126" t="s">
        <v>697</v>
      </c>
      <c r="D99" s="246" t="s">
        <v>19309</v>
      </c>
      <c r="E99" s="246" t="s">
        <v>19554</v>
      </c>
      <c r="F99" s="246" t="s">
        <v>19965</v>
      </c>
      <c r="G99" s="246" t="s">
        <v>19555</v>
      </c>
      <c r="H99" s="246" t="s">
        <v>19556</v>
      </c>
      <c r="I99" s="246" t="s">
        <v>19557</v>
      </c>
    </row>
    <row r="100" spans="1:9" ht="13.5">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1">
      <c r="A111" s="126" t="str">
        <f t="shared" si="7"/>
        <v>DefinitionsC3</v>
      </c>
      <c r="B111" s="126" t="s">
        <v>607</v>
      </c>
      <c r="C111" s="126" t="s">
        <v>727</v>
      </c>
      <c r="D111" s="126" t="s">
        <v>728</v>
      </c>
      <c r="E111" s="240" t="s">
        <v>729</v>
      </c>
      <c r="F111" s="241" t="s">
        <v>730</v>
      </c>
      <c r="G111" s="126" t="s">
        <v>731</v>
      </c>
      <c r="H111" s="276" t="s">
        <v>732</v>
      </c>
      <c r="I111" s="126" t="s">
        <v>18494</v>
      </c>
    </row>
    <row r="112" spans="1:9" ht="54">
      <c r="A112" s="126" t="str">
        <f t="shared" si="7"/>
        <v>DefinitionsC4</v>
      </c>
      <c r="B112" s="126" t="s">
        <v>607</v>
      </c>
      <c r="C112" s="126" t="s">
        <v>733</v>
      </c>
      <c r="D112" s="126" t="s">
        <v>734</v>
      </c>
      <c r="E112" s="244" t="s">
        <v>735</v>
      </c>
      <c r="F112" s="241" t="s">
        <v>736</v>
      </c>
      <c r="G112" s="248" t="s">
        <v>737</v>
      </c>
      <c r="H112" s="276" t="s">
        <v>738</v>
      </c>
      <c r="I112" s="289" t="s">
        <v>18490</v>
      </c>
    </row>
    <row r="113" spans="1:9" ht="175.5">
      <c r="A113" s="126" t="str">
        <f t="shared" si="7"/>
        <v>DefinitionsC5</v>
      </c>
      <c r="B113" s="126" t="s">
        <v>607</v>
      </c>
      <c r="C113" s="126" t="s">
        <v>739</v>
      </c>
      <c r="D113" s="126" t="s">
        <v>740</v>
      </c>
      <c r="E113" s="240" t="s">
        <v>741</v>
      </c>
      <c r="F113" s="241" t="s">
        <v>742</v>
      </c>
      <c r="G113" s="126" t="s">
        <v>743</v>
      </c>
      <c r="H113" s="276" t="s">
        <v>744</v>
      </c>
      <c r="I113" s="126" t="s">
        <v>18495</v>
      </c>
    </row>
    <row r="114" spans="1:9" ht="108">
      <c r="A114" s="126" t="str">
        <f t="shared" si="7"/>
        <v>DefinitionsC6</v>
      </c>
      <c r="B114" s="126" t="s">
        <v>607</v>
      </c>
      <c r="C114" s="126" t="s">
        <v>745</v>
      </c>
      <c r="D114" s="126" t="s">
        <v>19314</v>
      </c>
      <c r="E114" s="240" t="s">
        <v>19344</v>
      </c>
      <c r="F114" s="241" t="s">
        <v>19899</v>
      </c>
      <c r="G114" s="126" t="s">
        <v>19345</v>
      </c>
      <c r="H114" s="276" t="s">
        <v>19346</v>
      </c>
      <c r="I114" s="126" t="s">
        <v>19347</v>
      </c>
    </row>
    <row r="115" spans="1:9" ht="148.5">
      <c r="A115" s="126" t="str">
        <f t="shared" si="7"/>
        <v>DefinitionsC7</v>
      </c>
      <c r="B115" s="126" t="s">
        <v>607</v>
      </c>
      <c r="C115" s="126" t="s">
        <v>751</v>
      </c>
      <c r="D115" s="126" t="s">
        <v>746</v>
      </c>
      <c r="E115" s="240" t="s">
        <v>747</v>
      </c>
      <c r="F115" s="241" t="s">
        <v>748</v>
      </c>
      <c r="G115" s="126" t="s">
        <v>749</v>
      </c>
      <c r="H115" s="276" t="s">
        <v>750</v>
      </c>
      <c r="I115" s="126" t="s">
        <v>18496</v>
      </c>
    </row>
    <row r="116" spans="1:9" ht="124.5">
      <c r="A116" s="126" t="str">
        <f t="shared" si="7"/>
        <v>DefinitionsC8</v>
      </c>
      <c r="B116" s="126" t="s">
        <v>607</v>
      </c>
      <c r="C116" s="126" t="s">
        <v>757</v>
      </c>
      <c r="D116" s="126" t="s">
        <v>752</v>
      </c>
      <c r="E116" s="240" t="s">
        <v>753</v>
      </c>
      <c r="F116" s="241" t="s">
        <v>754</v>
      </c>
      <c r="G116" s="126" t="s">
        <v>755</v>
      </c>
      <c r="H116" s="276" t="s">
        <v>756</v>
      </c>
      <c r="I116" s="126" t="s">
        <v>18499</v>
      </c>
    </row>
    <row r="117" spans="1:9" ht="108">
      <c r="A117" s="126" t="str">
        <f t="shared" si="7"/>
        <v>DefinitionsC9</v>
      </c>
      <c r="B117" s="126" t="s">
        <v>607</v>
      </c>
      <c r="C117" s="126" t="s">
        <v>763</v>
      </c>
      <c r="D117" s="347" t="s">
        <v>19317</v>
      </c>
      <c r="E117" s="244" t="s">
        <v>19356</v>
      </c>
      <c r="F117" s="375" t="s">
        <v>19357</v>
      </c>
      <c r="G117" s="376" t="s">
        <v>19358</v>
      </c>
      <c r="H117" s="276" t="s">
        <v>19359</v>
      </c>
      <c r="I117" s="126" t="s">
        <v>19360</v>
      </c>
    </row>
    <row r="118" spans="1:9" ht="94.5">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5">
      <c r="A119" s="126" t="str">
        <f t="shared" si="7"/>
        <v>DefinitionsC11</v>
      </c>
      <c r="B119" s="126" t="s">
        <v>607</v>
      </c>
      <c r="C119" s="126" t="s">
        <v>770</v>
      </c>
      <c r="D119" s="126" t="s">
        <v>758</v>
      </c>
      <c r="E119" s="240" t="s">
        <v>759</v>
      </c>
      <c r="F119" s="241" t="s">
        <v>760</v>
      </c>
      <c r="G119" s="126" t="s">
        <v>761</v>
      </c>
      <c r="H119" s="276" t="s">
        <v>762</v>
      </c>
      <c r="I119" s="126" t="s">
        <v>18498</v>
      </c>
    </row>
    <row r="120" spans="1:9" ht="54">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16">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1.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2">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7.5">
      <c r="A128" s="126" t="str">
        <f t="shared" si="7"/>
        <v>DefinitionsC20</v>
      </c>
      <c r="B128" s="126" t="s">
        <v>607</v>
      </c>
      <c r="C128" s="126" t="s">
        <v>809</v>
      </c>
      <c r="D128" s="126" t="s">
        <v>784</v>
      </c>
      <c r="E128" s="240" t="s">
        <v>785</v>
      </c>
      <c r="F128" s="241" t="s">
        <v>786</v>
      </c>
      <c r="G128" s="126" t="s">
        <v>787</v>
      </c>
      <c r="H128" s="276" t="s">
        <v>788</v>
      </c>
      <c r="I128" s="126" t="s">
        <v>18501</v>
      </c>
    </row>
    <row r="129" spans="1:9" ht="20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7.5">
      <c r="A130" s="126" t="str">
        <f t="shared" si="7"/>
        <v>DefinitionsC22</v>
      </c>
      <c r="B130" s="126" t="s">
        <v>607</v>
      </c>
      <c r="C130" s="126" t="s">
        <v>19310</v>
      </c>
      <c r="D130" s="126" t="s">
        <v>791</v>
      </c>
      <c r="E130" s="240" t="s">
        <v>792</v>
      </c>
      <c r="F130" s="241" t="s">
        <v>793</v>
      </c>
      <c r="G130" s="126" t="s">
        <v>794</v>
      </c>
      <c r="H130" s="276" t="s">
        <v>795</v>
      </c>
      <c r="I130" s="126" t="s">
        <v>18502</v>
      </c>
    </row>
    <row r="131" spans="1:9" ht="94.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6.5">
      <c r="A132" s="126" t="str">
        <f t="shared" si="7"/>
        <v>DefinitionsC24</v>
      </c>
      <c r="B132" s="126" t="s">
        <v>607</v>
      </c>
      <c r="C132" s="126" t="s">
        <v>19312</v>
      </c>
      <c r="D132" s="126" t="s">
        <v>798</v>
      </c>
      <c r="E132" s="240" t="s">
        <v>799</v>
      </c>
      <c r="F132" s="241" t="s">
        <v>800</v>
      </c>
      <c r="G132" s="126" t="s">
        <v>801</v>
      </c>
      <c r="H132" s="276" t="s">
        <v>802</v>
      </c>
      <c r="I132" s="126" t="s">
        <v>18504</v>
      </c>
    </row>
    <row r="133" spans="1:9" ht="229.5">
      <c r="A133" s="126" t="str">
        <f t="shared" si="7"/>
        <v>DefinitionsC25</v>
      </c>
      <c r="B133" s="126" t="s">
        <v>607</v>
      </c>
      <c r="C133" s="126" t="s">
        <v>19313</v>
      </c>
      <c r="D133" s="126" t="s">
        <v>804</v>
      </c>
      <c r="E133" s="240" t="s">
        <v>805</v>
      </c>
      <c r="F133" s="241" t="s">
        <v>806</v>
      </c>
      <c r="G133" s="248" t="s">
        <v>807</v>
      </c>
      <c r="H133" s="276" t="s">
        <v>808</v>
      </c>
      <c r="I133" s="126" t="s">
        <v>18505</v>
      </c>
    </row>
    <row r="134" spans="1:9" ht="135">
      <c r="A134" s="126" t="str">
        <f t="shared" si="7"/>
        <v>DefinitionsC26</v>
      </c>
      <c r="B134" s="126" t="s">
        <v>607</v>
      </c>
      <c r="C134" s="126" t="s">
        <v>19373</v>
      </c>
      <c r="D134" s="246" t="s">
        <v>810</v>
      </c>
      <c r="E134" s="247" t="s">
        <v>811</v>
      </c>
      <c r="F134" s="254" t="s">
        <v>812</v>
      </c>
      <c r="G134" s="255" t="s">
        <v>813</v>
      </c>
      <c r="H134" s="276" t="s">
        <v>814</v>
      </c>
      <c r="I134" s="126" t="s">
        <v>18506</v>
      </c>
    </row>
    <row r="135" spans="1:9" ht="84">
      <c r="A135" s="126" t="str">
        <f t="shared" si="7"/>
        <v>DefinitionsC27</v>
      </c>
      <c r="B135" s="126" t="s">
        <v>607</v>
      </c>
      <c r="C135" s="126" t="s">
        <v>19870</v>
      </c>
      <c r="D135" s="126" t="s">
        <v>816</v>
      </c>
      <c r="E135" s="240" t="s">
        <v>817</v>
      </c>
      <c r="F135" s="241" t="s">
        <v>818</v>
      </c>
      <c r="G135" s="126" t="s">
        <v>819</v>
      </c>
      <c r="H135" s="276" t="s">
        <v>820</v>
      </c>
      <c r="I135" s="126" t="s">
        <v>18507</v>
      </c>
    </row>
    <row r="136" spans="1:9" ht="27">
      <c r="A136" s="126" t="str">
        <f t="shared" si="7"/>
        <v>DeclarationD2</v>
      </c>
      <c r="B136" s="126" t="s">
        <v>821</v>
      </c>
      <c r="C136" s="126" t="s">
        <v>822</v>
      </c>
      <c r="D136" s="246" t="s">
        <v>823</v>
      </c>
      <c r="E136" s="246" t="s">
        <v>824</v>
      </c>
      <c r="F136" s="253" t="s">
        <v>825</v>
      </c>
      <c r="G136" s="258" t="s">
        <v>826</v>
      </c>
      <c r="H136" s="276" t="s">
        <v>827</v>
      </c>
      <c r="I136" s="188" t="s">
        <v>18509</v>
      </c>
    </row>
    <row r="137" spans="1:9" ht="27">
      <c r="A137" s="126" t="str">
        <f t="shared" si="7"/>
        <v>DeclarationF3</v>
      </c>
      <c r="B137" s="126" t="s">
        <v>821</v>
      </c>
      <c r="C137" s="126" t="s">
        <v>828</v>
      </c>
      <c r="D137" s="126" t="s">
        <v>829</v>
      </c>
      <c r="E137" s="240" t="s">
        <v>830</v>
      </c>
      <c r="F137" s="241" t="s">
        <v>831</v>
      </c>
      <c r="G137" s="126" t="s">
        <v>832</v>
      </c>
      <c r="H137" s="276" t="s">
        <v>833</v>
      </c>
      <c r="I137" s="126" t="s">
        <v>18510</v>
      </c>
    </row>
    <row r="138" spans="1:9" ht="27">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3.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5">
      <c r="A143" s="126" t="str">
        <f t="shared" si="7"/>
        <v>DeclarationB8</v>
      </c>
      <c r="B143" s="126" t="s">
        <v>821</v>
      </c>
      <c r="C143" s="126" t="s">
        <v>643</v>
      </c>
      <c r="D143" s="126" t="s">
        <v>859</v>
      </c>
      <c r="E143" s="240" t="s">
        <v>860</v>
      </c>
      <c r="F143" s="241" t="s">
        <v>861</v>
      </c>
      <c r="G143" s="126" t="s">
        <v>862</v>
      </c>
      <c r="H143" s="276" t="s">
        <v>863</v>
      </c>
      <c r="I143" s="126" t="s">
        <v>18515</v>
      </c>
    </row>
    <row r="144" spans="1:9" ht="15.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
      <c r="A146" s="126" t="str">
        <f t="shared" si="7"/>
        <v>DeclarationB10A</v>
      </c>
      <c r="B146" s="126" t="s">
        <v>821</v>
      </c>
      <c r="C146" s="126" t="s">
        <v>874</v>
      </c>
      <c r="D146" s="126" t="s">
        <v>869</v>
      </c>
      <c r="E146" s="240" t="s">
        <v>870</v>
      </c>
      <c r="F146" s="241" t="s">
        <v>875</v>
      </c>
      <c r="G146" s="126" t="s">
        <v>872</v>
      </c>
      <c r="H146" s="276" t="s">
        <v>873</v>
      </c>
      <c r="I146" s="126" t="s">
        <v>18517</v>
      </c>
    </row>
    <row r="147" spans="1:9" ht="27">
      <c r="A147" s="126" t="str">
        <f t="shared" si="7"/>
        <v>DeclarationB10C</v>
      </c>
      <c r="B147" s="126" t="s">
        <v>821</v>
      </c>
      <c r="C147" s="126" t="s">
        <v>876</v>
      </c>
      <c r="D147" s="126" t="s">
        <v>877</v>
      </c>
      <c r="E147" s="240" t="s">
        <v>878</v>
      </c>
      <c r="F147" s="241" t="s">
        <v>879</v>
      </c>
      <c r="G147" s="126" t="s">
        <v>880</v>
      </c>
      <c r="H147" s="276" t="s">
        <v>881</v>
      </c>
      <c r="I147" s="126" t="s">
        <v>18518</v>
      </c>
    </row>
    <row r="148" spans="1:9" ht="27">
      <c r="A148" s="126" t="str">
        <f t="shared" si="7"/>
        <v>DeclarationB10B</v>
      </c>
      <c r="B148" s="126" t="s">
        <v>821</v>
      </c>
      <c r="C148" s="126" t="s">
        <v>882</v>
      </c>
      <c r="D148" s="126" t="s">
        <v>883</v>
      </c>
      <c r="E148" s="240" t="s">
        <v>884</v>
      </c>
      <c r="F148" s="241" t="s">
        <v>885</v>
      </c>
      <c r="G148" s="126" t="s">
        <v>886</v>
      </c>
      <c r="H148" s="276" t="s">
        <v>887</v>
      </c>
      <c r="I148" s="126" t="s">
        <v>18519</v>
      </c>
    </row>
    <row r="149" spans="1:9" ht="27">
      <c r="A149" s="126" t="str">
        <f t="shared" si="7"/>
        <v>DeclarationD11</v>
      </c>
      <c r="B149" s="126" t="s">
        <v>821</v>
      </c>
      <c r="C149" s="126" t="s">
        <v>888</v>
      </c>
      <c r="D149" s="126" t="s">
        <v>889</v>
      </c>
      <c r="E149" s="240" t="s">
        <v>890</v>
      </c>
      <c r="F149" s="241" t="s">
        <v>891</v>
      </c>
      <c r="G149" s="126" t="s">
        <v>892</v>
      </c>
      <c r="H149" s="276" t="s">
        <v>893</v>
      </c>
      <c r="I149" s="126" t="s">
        <v>18520</v>
      </c>
    </row>
    <row r="150" spans="1:9" ht="40.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
      <c r="A163" s="126" t="str">
        <f t="shared" si="10"/>
        <v>DeclarationB28</v>
      </c>
      <c r="B163" s="126" t="s">
        <v>821</v>
      </c>
      <c r="C163" s="126" t="s">
        <v>18610</v>
      </c>
      <c r="D163" s="126" t="s">
        <v>949</v>
      </c>
      <c r="E163" s="240" t="s">
        <v>950</v>
      </c>
      <c r="F163" s="241" t="s">
        <v>951</v>
      </c>
      <c r="G163" s="126" t="s">
        <v>952</v>
      </c>
      <c r="H163" s="276" t="s">
        <v>953</v>
      </c>
      <c r="I163" s="126" t="s">
        <v>18532</v>
      </c>
    </row>
    <row r="164" spans="1:9" ht="51">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
      <c r="A168" s="126" t="str">
        <f t="shared" si="10"/>
        <v>DeclarationB77</v>
      </c>
      <c r="B168" s="126" t="s">
        <v>821</v>
      </c>
      <c r="C168" s="126" t="s">
        <v>18619</v>
      </c>
      <c r="D168" s="126" t="s">
        <v>954</v>
      </c>
      <c r="E168" s="240" t="s">
        <v>955</v>
      </c>
      <c r="F168" s="271" t="s">
        <v>956</v>
      </c>
      <c r="G168" s="126" t="s">
        <v>957</v>
      </c>
      <c r="H168" s="276" t="s">
        <v>958</v>
      </c>
      <c r="I168" s="126" t="s">
        <v>18593</v>
      </c>
    </row>
    <row r="169" spans="1:9" ht="4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
      <c r="A170" s="126" t="str">
        <f t="shared" si="10"/>
        <v>DeclarationB101</v>
      </c>
      <c r="B170" s="126" t="s">
        <v>821</v>
      </c>
      <c r="C170" s="126" t="s">
        <v>18621</v>
      </c>
      <c r="D170" s="126" t="s">
        <v>959</v>
      </c>
      <c r="E170" s="244" t="s">
        <v>960</v>
      </c>
      <c r="F170" s="241" t="s">
        <v>961</v>
      </c>
      <c r="G170" s="126" t="s">
        <v>962</v>
      </c>
      <c r="H170" s="276" t="s">
        <v>963</v>
      </c>
      <c r="I170" s="126" t="s">
        <v>18594</v>
      </c>
    </row>
    <row r="171" spans="1:9" ht="27">
      <c r="A171" s="126" t="str">
        <f t="shared" si="10"/>
        <v>DeclarationB113</v>
      </c>
      <c r="B171" s="126" t="s">
        <v>821</v>
      </c>
      <c r="C171" s="126" t="s">
        <v>18622</v>
      </c>
      <c r="D171" s="126" t="s">
        <v>964</v>
      </c>
      <c r="E171" s="240" t="s">
        <v>965</v>
      </c>
      <c r="F171" s="241" t="s">
        <v>966</v>
      </c>
      <c r="G171" s="126" t="s">
        <v>967</v>
      </c>
      <c r="H171" s="276" t="s">
        <v>968</v>
      </c>
      <c r="I171" s="126" t="s">
        <v>18541</v>
      </c>
    </row>
    <row r="172" spans="1:9" ht="27">
      <c r="A172" s="126" t="str">
        <f t="shared" si="10"/>
        <v>DeclarationB115</v>
      </c>
      <c r="B172" s="126" t="s">
        <v>821</v>
      </c>
      <c r="C172" s="126" t="s">
        <v>18623</v>
      </c>
      <c r="D172" s="126" t="s">
        <v>969</v>
      </c>
      <c r="E172" s="240" t="s">
        <v>12187</v>
      </c>
      <c r="F172" s="271" t="s">
        <v>970</v>
      </c>
      <c r="G172" s="126" t="s">
        <v>971</v>
      </c>
      <c r="H172" s="276" t="s">
        <v>972</v>
      </c>
      <c r="I172" s="126" t="s">
        <v>18536</v>
      </c>
    </row>
    <row r="173" spans="1:9" ht="54">
      <c r="A173" s="126" t="str">
        <f t="shared" si="10"/>
        <v>DeclarationB117</v>
      </c>
      <c r="B173" s="126" t="s">
        <v>821</v>
      </c>
      <c r="C173" s="126" t="s">
        <v>18624</v>
      </c>
      <c r="D173" s="126" t="s">
        <v>973</v>
      </c>
      <c r="E173" s="240" t="s">
        <v>12188</v>
      </c>
      <c r="F173" s="241" t="s">
        <v>974</v>
      </c>
      <c r="G173" s="126" t="s">
        <v>975</v>
      </c>
      <c r="H173" s="276" t="s">
        <v>976</v>
      </c>
      <c r="I173" s="126" t="s">
        <v>18537</v>
      </c>
    </row>
    <row r="174" spans="1:9" ht="52">
      <c r="A174" s="126" t="str">
        <f t="shared" si="10"/>
        <v>Declaration</v>
      </c>
      <c r="B174" s="126" t="s">
        <v>821</v>
      </c>
      <c r="D174" s="126" t="s">
        <v>977</v>
      </c>
      <c r="E174" s="240" t="s">
        <v>978</v>
      </c>
      <c r="F174" s="260" t="s">
        <v>979</v>
      </c>
      <c r="G174" s="126" t="s">
        <v>980</v>
      </c>
      <c r="H174" s="276" t="s">
        <v>981</v>
      </c>
      <c r="I174" s="126"/>
    </row>
    <row r="175" spans="1:9" ht="67.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
      <c r="A176" s="126" t="str">
        <f t="shared" si="10"/>
        <v>DeclarationB131</v>
      </c>
      <c r="B176" s="126" t="s">
        <v>821</v>
      </c>
      <c r="C176" s="126" t="s">
        <v>18626</v>
      </c>
      <c r="D176" s="126" t="s">
        <v>982</v>
      </c>
      <c r="E176" s="240" t="s">
        <v>12189</v>
      </c>
      <c r="F176" s="241" t="s">
        <v>983</v>
      </c>
      <c r="G176" s="126" t="s">
        <v>984</v>
      </c>
      <c r="H176" s="282" t="s">
        <v>985</v>
      </c>
      <c r="I176" s="126" t="s">
        <v>18533</v>
      </c>
    </row>
    <row r="177" spans="1:9" ht="40.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
      <c r="A178" s="126" t="str">
        <f t="shared" si="10"/>
        <v>DeclarationB135</v>
      </c>
      <c r="B178" s="126" t="s">
        <v>821</v>
      </c>
      <c r="C178" s="126" t="s">
        <v>18628</v>
      </c>
      <c r="D178" s="126" t="s">
        <v>986</v>
      </c>
      <c r="E178" s="240" t="s">
        <v>12190</v>
      </c>
      <c r="F178" s="241" t="s">
        <v>987</v>
      </c>
      <c r="G178" s="126" t="s">
        <v>988</v>
      </c>
      <c r="H178" s="276" t="s">
        <v>989</v>
      </c>
      <c r="I178" s="126" t="s">
        <v>18535</v>
      </c>
    </row>
    <row r="179" spans="1:9" ht="2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
      <c r="A186" s="126" t="str">
        <f t="shared" si="10"/>
        <v>Smelter Look-up</v>
      </c>
      <c r="B186" s="126" t="s">
        <v>1019</v>
      </c>
      <c r="D186" s="126" t="s">
        <v>1035</v>
      </c>
      <c r="E186" s="382"/>
      <c r="F186" s="241" t="s">
        <v>1036</v>
      </c>
      <c r="G186" s="126" t="s">
        <v>1037</v>
      </c>
      <c r="H186" s="276" t="s">
        <v>1038</v>
      </c>
      <c r="I186" s="188" t="s">
        <v>18551</v>
      </c>
    </row>
    <row r="187" spans="1:9" ht="27">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
      <c r="A188" s="126" t="str">
        <f t="shared" si="10"/>
        <v>Smelter Look-upD4</v>
      </c>
      <c r="B188" s="126" t="s">
        <v>1019</v>
      </c>
      <c r="C188" s="126" t="s">
        <v>1044</v>
      </c>
      <c r="D188" s="126" t="s">
        <v>1045</v>
      </c>
      <c r="E188" s="261"/>
      <c r="F188" s="241" t="s">
        <v>1046</v>
      </c>
      <c r="G188" s="126" t="s">
        <v>1047</v>
      </c>
      <c r="H188" s="276" t="s">
        <v>1048</v>
      </c>
      <c r="I188" s="188" t="s">
        <v>18553</v>
      </c>
    </row>
    <row r="189" spans="1:9" ht="27">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0.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
      <c r="A228" s="126" t="str">
        <f t="shared" si="11"/>
        <v>CheckerJ4</v>
      </c>
      <c r="B228" s="126" t="s">
        <v>1154</v>
      </c>
      <c r="C228" s="126" t="s">
        <v>1093</v>
      </c>
      <c r="D228" s="126" t="s">
        <v>1202</v>
      </c>
      <c r="E228" s="240" t="s">
        <v>1203</v>
      </c>
      <c r="F228" s="241" t="s">
        <v>1204</v>
      </c>
      <c r="G228" s="126" t="s">
        <v>1205</v>
      </c>
      <c r="H228" s="276" t="s">
        <v>1206</v>
      </c>
      <c r="I228" s="126" t="s">
        <v>18579</v>
      </c>
    </row>
    <row r="229" spans="1:9" ht="27">
      <c r="A229" s="126" t="str">
        <f t="shared" si="11"/>
        <v>CheckerJ5</v>
      </c>
      <c r="B229" s="126" t="s">
        <v>1154</v>
      </c>
      <c r="C229" s="126" t="s">
        <v>1207</v>
      </c>
      <c r="D229" s="126" t="s">
        <v>1208</v>
      </c>
      <c r="E229" s="240" t="s">
        <v>1209</v>
      </c>
      <c r="F229" s="241" t="s">
        <v>1210</v>
      </c>
      <c r="G229" s="126" t="s">
        <v>1211</v>
      </c>
      <c r="H229" s="276" t="s">
        <v>1212</v>
      </c>
      <c r="I229" s="126" t="s">
        <v>18580</v>
      </c>
    </row>
    <row r="230" spans="1:9" ht="27">
      <c r="A230" s="126" t="str">
        <f t="shared" si="11"/>
        <v>CheckerJ6</v>
      </c>
      <c r="B230" s="126" t="s">
        <v>1154</v>
      </c>
      <c r="C230" s="126" t="s">
        <v>1213</v>
      </c>
      <c r="D230" s="126" t="s">
        <v>1214</v>
      </c>
      <c r="E230" s="240" t="s">
        <v>1215</v>
      </c>
      <c r="F230" s="241" t="s">
        <v>1216</v>
      </c>
      <c r="G230" s="126" t="s">
        <v>1217</v>
      </c>
      <c r="H230" s="276" t="s">
        <v>1218</v>
      </c>
      <c r="I230" s="126" t="s">
        <v>18581</v>
      </c>
    </row>
    <row r="231" spans="1:9" ht="27">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
      <c r="A233" s="126" t="str">
        <f t="shared" si="11"/>
        <v>CheckerJ9</v>
      </c>
      <c r="B233" s="126" t="s">
        <v>1154</v>
      </c>
      <c r="C233" s="126" t="s">
        <v>1225</v>
      </c>
      <c r="D233" s="126" t="s">
        <v>18918</v>
      </c>
      <c r="E233" s="240" t="s">
        <v>19594</v>
      </c>
      <c r="F233" s="241" t="s">
        <v>19660</v>
      </c>
      <c r="G233" s="126" t="s">
        <v>1220</v>
      </c>
      <c r="H233" s="276" t="s">
        <v>1221</v>
      </c>
      <c r="I233" s="126" t="s">
        <v>18582</v>
      </c>
    </row>
    <row r="234" spans="1:9" ht="28">
      <c r="A234" s="126" t="str">
        <f t="shared" si="11"/>
        <v>CheckerJ10</v>
      </c>
      <c r="B234" s="126" t="s">
        <v>1154</v>
      </c>
      <c r="C234" s="126" t="s">
        <v>1228</v>
      </c>
      <c r="D234" s="126" t="s">
        <v>19034</v>
      </c>
      <c r="E234" s="240" t="s">
        <v>19595</v>
      </c>
      <c r="F234" s="241" t="s">
        <v>19661</v>
      </c>
      <c r="G234" s="126" t="s">
        <v>1223</v>
      </c>
      <c r="H234" s="276" t="s">
        <v>1224</v>
      </c>
      <c r="I234" s="126" t="s">
        <v>18583</v>
      </c>
    </row>
    <row r="235" spans="1:9" ht="27">
      <c r="A235" s="126" t="str">
        <f t="shared" si="11"/>
        <v>CheckerJ11</v>
      </c>
      <c r="B235" s="126" t="s">
        <v>1154</v>
      </c>
      <c r="C235" s="126" t="s">
        <v>1231</v>
      </c>
      <c r="D235" s="126" t="s">
        <v>18919</v>
      </c>
      <c r="E235" s="240" t="s">
        <v>19596</v>
      </c>
      <c r="F235" s="241" t="s">
        <v>19662</v>
      </c>
      <c r="G235" s="126" t="s">
        <v>1226</v>
      </c>
      <c r="H235" s="276" t="s">
        <v>1227</v>
      </c>
      <c r="I235" s="126" t="s">
        <v>18584</v>
      </c>
    </row>
    <row r="236" spans="1:9" ht="40.5">
      <c r="A236" s="126" t="str">
        <f t="shared" si="11"/>
        <v>CheckerJ12</v>
      </c>
      <c r="B236" s="126" t="s">
        <v>1154</v>
      </c>
      <c r="C236" s="126" t="s">
        <v>1234</v>
      </c>
      <c r="D236" s="126" t="s">
        <v>18920</v>
      </c>
      <c r="E236" s="240" t="s">
        <v>19597</v>
      </c>
      <c r="F236" s="241" t="s">
        <v>19663</v>
      </c>
      <c r="G236" s="251" t="s">
        <v>1229</v>
      </c>
      <c r="H236" s="276" t="s">
        <v>1230</v>
      </c>
      <c r="I236" s="126" t="s">
        <v>18585</v>
      </c>
    </row>
    <row r="237" spans="1:9" ht="40.5">
      <c r="A237" s="126" t="str">
        <f t="shared" si="11"/>
        <v>CheckerJ13</v>
      </c>
      <c r="B237" s="126" t="s">
        <v>1154</v>
      </c>
      <c r="C237" s="126" t="s">
        <v>1235</v>
      </c>
      <c r="D237" s="126" t="s">
        <v>18921</v>
      </c>
      <c r="E237" s="240" t="s">
        <v>19599</v>
      </c>
      <c r="F237" s="241" t="s">
        <v>19664</v>
      </c>
      <c r="G237" s="251" t="s">
        <v>1232</v>
      </c>
      <c r="H237" s="276" t="s">
        <v>1233</v>
      </c>
      <c r="I237" s="126" t="s">
        <v>18586</v>
      </c>
    </row>
    <row r="238" spans="1:9" ht="27">
      <c r="A238" s="126" t="str">
        <f t="shared" si="11"/>
        <v>CheckerJ15</v>
      </c>
      <c r="B238" s="126" t="s">
        <v>1154</v>
      </c>
      <c r="C238" s="126" t="s">
        <v>1238</v>
      </c>
      <c r="D238" s="126" t="s">
        <v>18922</v>
      </c>
      <c r="E238" s="240" t="s">
        <v>19598</v>
      </c>
      <c r="F238" s="241" t="s">
        <v>19665</v>
      </c>
      <c r="G238" s="126" t="s">
        <v>1236</v>
      </c>
      <c r="H238" s="276" t="s">
        <v>1237</v>
      </c>
      <c r="I238" s="126" t="s">
        <v>18587</v>
      </c>
    </row>
    <row r="239" spans="1:9" ht="40.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0.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0.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0.5">
      <c r="A242" s="126" t="str">
        <f t="shared" si="11"/>
        <v>CheckerJ20</v>
      </c>
      <c r="B242" s="126" t="s">
        <v>1154</v>
      </c>
      <c r="C242" s="126" t="s">
        <v>1241</v>
      </c>
      <c r="D242" s="246" t="s">
        <v>18929</v>
      </c>
      <c r="E242" s="247" t="s">
        <v>19603</v>
      </c>
      <c r="F242" s="253" t="s">
        <v>19919</v>
      </c>
      <c r="G242" s="96" t="s">
        <v>19686</v>
      </c>
      <c r="H242" s="276" t="s">
        <v>19740</v>
      </c>
      <c r="I242" s="126" t="s">
        <v>19794</v>
      </c>
    </row>
    <row r="243" spans="1:9" ht="40.5">
      <c r="A243" s="126" t="str">
        <f t="shared" si="11"/>
        <v>CheckerJ21</v>
      </c>
      <c r="B243" s="126" t="s">
        <v>1154</v>
      </c>
      <c r="C243" s="126" t="s">
        <v>1242</v>
      </c>
      <c r="D243" s="246" t="s">
        <v>18930</v>
      </c>
      <c r="E243" s="247" t="s">
        <v>19604</v>
      </c>
      <c r="F243" s="253" t="s">
        <v>19920</v>
      </c>
      <c r="G243" s="96" t="s">
        <v>19687</v>
      </c>
      <c r="H243" s="276" t="s">
        <v>19741</v>
      </c>
      <c r="I243" s="126" t="s">
        <v>19795</v>
      </c>
    </row>
    <row r="244" spans="1:9" ht="40.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4.5">
      <c r="A265" s="126" t="str">
        <f t="shared" si="11"/>
        <v>CheckerJ45</v>
      </c>
      <c r="B265" s="126" t="s">
        <v>1154</v>
      </c>
      <c r="C265" s="126" t="s">
        <v>18953</v>
      </c>
      <c r="D265" s="246"/>
      <c r="E265" s="247"/>
      <c r="F265" s="253"/>
      <c r="G265" s="251"/>
      <c r="H265" s="276"/>
      <c r="I265" s="126"/>
    </row>
    <row r="266" spans="1:9" ht="14.5">
      <c r="A266" s="126" t="str">
        <f t="shared" si="11"/>
        <v>CheckerJ46</v>
      </c>
      <c r="B266" s="126" t="s">
        <v>1154</v>
      </c>
      <c r="C266" s="126" t="s">
        <v>18954</v>
      </c>
      <c r="D266" s="246"/>
      <c r="E266" s="247"/>
      <c r="F266" s="253"/>
      <c r="G266" s="251"/>
      <c r="H266" s="276"/>
      <c r="I266" s="126"/>
    </row>
    <row r="267" spans="1:9" ht="14.5">
      <c r="A267" s="126" t="str">
        <f t="shared" si="11"/>
        <v>CheckerJ47</v>
      </c>
      <c r="B267" s="126" t="s">
        <v>1154</v>
      </c>
      <c r="C267" s="126" t="s">
        <v>18955</v>
      </c>
      <c r="D267" s="246"/>
      <c r="E267" s="247"/>
      <c r="F267" s="253"/>
      <c r="G267" s="251"/>
      <c r="H267" s="276"/>
      <c r="I267" s="126"/>
    </row>
    <row r="268" spans="1:9" ht="14.5">
      <c r="A268" s="126" t="str">
        <f t="shared" si="11"/>
        <v>CheckerJ48</v>
      </c>
      <c r="B268" s="126" t="s">
        <v>1154</v>
      </c>
      <c r="C268" s="126" t="s">
        <v>18956</v>
      </c>
      <c r="D268" s="246"/>
      <c r="E268" s="247"/>
      <c r="F268" s="253"/>
      <c r="G268" s="251"/>
      <c r="H268" s="276"/>
      <c r="I268" s="126"/>
    </row>
    <row r="269" spans="1:9" ht="54">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4.5">
      <c r="A275" s="126" t="str">
        <f t="shared" si="11"/>
        <v>CheckerJ56</v>
      </c>
      <c r="B275" s="126" t="s">
        <v>1154</v>
      </c>
      <c r="C275" s="126" t="s">
        <v>18963</v>
      </c>
      <c r="D275" s="246"/>
      <c r="E275" s="247"/>
      <c r="F275" s="253"/>
      <c r="G275" s="251"/>
      <c r="H275" s="276"/>
      <c r="I275" s="126"/>
    </row>
    <row r="276" spans="1:9" ht="14.5">
      <c r="A276" s="126" t="str">
        <f t="shared" si="11"/>
        <v>CheckerJ57</v>
      </c>
      <c r="B276" s="126" t="s">
        <v>1154</v>
      </c>
      <c r="C276" s="126" t="s">
        <v>18964</v>
      </c>
      <c r="D276" s="246"/>
      <c r="E276" s="247"/>
      <c r="F276" s="253"/>
      <c r="G276" s="251"/>
      <c r="H276" s="276"/>
      <c r="I276" s="126"/>
    </row>
    <row r="277" spans="1:9" ht="14.5">
      <c r="A277" s="126" t="str">
        <f t="shared" si="11"/>
        <v>CheckerJ58</v>
      </c>
      <c r="B277" s="126" t="s">
        <v>1154</v>
      </c>
      <c r="C277" s="126" t="s">
        <v>18965</v>
      </c>
      <c r="D277" s="246"/>
      <c r="E277" s="247"/>
      <c r="F277" s="253"/>
      <c r="G277" s="251"/>
      <c r="H277" s="276"/>
      <c r="I277" s="126"/>
    </row>
    <row r="278" spans="1:9" ht="14.5">
      <c r="A278" s="126" t="str">
        <f t="shared" si="11"/>
        <v>CheckerJ59</v>
      </c>
      <c r="B278" s="126" t="s">
        <v>1154</v>
      </c>
      <c r="C278" s="126" t="s">
        <v>18966</v>
      </c>
      <c r="D278" s="246"/>
      <c r="E278" s="247"/>
      <c r="F278" s="253"/>
      <c r="G278" s="251"/>
      <c r="H278" s="276"/>
      <c r="I278" s="126"/>
    </row>
    <row r="279" spans="1:9" ht="40.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0.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0.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0.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0.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0.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4.5">
      <c r="A285" s="126" t="str">
        <f t="shared" si="12"/>
        <v>CheckerJ67</v>
      </c>
      <c r="B285" s="126" t="s">
        <v>1154</v>
      </c>
      <c r="C285" s="126" t="s">
        <v>18973</v>
      </c>
      <c r="G285" s="311"/>
      <c r="H285" s="276"/>
      <c r="I285" s="126"/>
    </row>
    <row r="286" spans="1:9" ht="14.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0.5">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0.5">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0.5">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0.5">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0.5">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0.5">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
      <c r="A311" s="126" t="str">
        <f t="shared" si="12"/>
        <v>CheckerJ96</v>
      </c>
      <c r="B311" s="126" t="s">
        <v>1154</v>
      </c>
      <c r="C311" s="126" t="s">
        <v>18999</v>
      </c>
      <c r="D311" s="126" t="s">
        <v>19001</v>
      </c>
      <c r="E311" s="244" t="s">
        <v>19644</v>
      </c>
      <c r="F311" s="266" t="s">
        <v>1248</v>
      </c>
      <c r="G311" s="248" t="s">
        <v>1249</v>
      </c>
      <c r="H311" s="276" t="s">
        <v>1250</v>
      </c>
      <c r="I311" s="126" t="s">
        <v>18588</v>
      </c>
    </row>
    <row r="312" spans="1:9" ht="67.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7.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7.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7.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7.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7.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4.5">
      <c r="A318" s="126" t="str">
        <f t="shared" si="12"/>
        <v>CheckerJ104</v>
      </c>
      <c r="B318" s="126" t="s">
        <v>1154</v>
      </c>
      <c r="C318" s="126" t="s">
        <v>19014</v>
      </c>
      <c r="D318" s="246"/>
      <c r="E318" s="247"/>
      <c r="F318" s="253"/>
      <c r="G318" s="310"/>
      <c r="H318" s="276"/>
      <c r="I318" s="126"/>
    </row>
    <row r="319" spans="1:9" ht="14.5">
      <c r="A319" s="126" t="str">
        <f t="shared" si="12"/>
        <v>CheckerJ105</v>
      </c>
      <c r="B319" s="126" t="s">
        <v>1154</v>
      </c>
      <c r="C319" s="126" t="s">
        <v>19015</v>
      </c>
      <c r="D319" s="246"/>
      <c r="E319" s="247"/>
      <c r="F319" s="253"/>
      <c r="G319" s="310"/>
      <c r="H319" s="276"/>
      <c r="I319" s="126"/>
    </row>
    <row r="320" spans="1:9" ht="14.5">
      <c r="A320" s="126" t="str">
        <f t="shared" si="12"/>
        <v>CheckerJ106</v>
      </c>
      <c r="B320" s="126" t="s">
        <v>1154</v>
      </c>
      <c r="C320" s="126" t="s">
        <v>19016</v>
      </c>
      <c r="D320" s="246"/>
      <c r="E320" s="247"/>
      <c r="F320" s="253"/>
      <c r="G320" s="310"/>
      <c r="H320" s="276"/>
      <c r="I320" s="126"/>
    </row>
    <row r="321" spans="1:9" ht="14.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0.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0.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
      <c r="A326" s="126" t="str">
        <f t="shared" si="12"/>
        <v>CheckerJ112</v>
      </c>
      <c r="B326" s="126" t="s">
        <v>1154</v>
      </c>
      <c r="C326" s="126" t="s">
        <v>19024</v>
      </c>
      <c r="D326" s="126" t="s">
        <v>19025</v>
      </c>
      <c r="E326" s="267" t="s">
        <v>19655</v>
      </c>
      <c r="F326" s="241" t="s">
        <v>1251</v>
      </c>
      <c r="G326" s="126" t="s">
        <v>1252</v>
      </c>
      <c r="H326" s="276" t="s">
        <v>1253</v>
      </c>
      <c r="I326" s="126" t="s">
        <v>18589</v>
      </c>
    </row>
    <row r="327" spans="1:9" ht="40.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0.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0.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0.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0.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0.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0.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2">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5">
      <c r="A346" s="347" t="str">
        <f t="shared" si="13"/>
        <v>Mine ListC4</v>
      </c>
      <c r="B346" s="347" t="s">
        <v>19069</v>
      </c>
      <c r="C346" s="347" t="s">
        <v>733</v>
      </c>
      <c r="D346" s="349" t="s">
        <v>19076</v>
      </c>
      <c r="E346" s="348" t="s">
        <v>19077</v>
      </c>
      <c r="F346" s="347" t="s">
        <v>19078</v>
      </c>
      <c r="G346" s="347" t="s">
        <v>19079</v>
      </c>
      <c r="H346" s="347" t="s">
        <v>19080</v>
      </c>
    </row>
    <row r="347" spans="1:9" s="350" customFormat="1" ht="13.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2">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1">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7.5">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
      <c r="A366" s="126" t="s">
        <v>1003</v>
      </c>
      <c r="D366" s="126" t="s">
        <v>1297</v>
      </c>
      <c r="E366" s="240" t="s">
        <v>1298</v>
      </c>
      <c r="F366" s="241" t="s">
        <v>1299</v>
      </c>
      <c r="G366" s="127" t="s">
        <v>1300</v>
      </c>
      <c r="H366" s="276" t="s">
        <v>1301</v>
      </c>
    </row>
    <row r="367" spans="1:9" ht="54">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4B2FE9C4-2058-4425-B125-910F2EB4DEC3}"/>
    </customSheetView>
    <customSheetView guid="{4BDF1A28-30D5-449D-B20E-D6C97EF9FAE1}" showAutoFilter="1">
      <selection activeCell="C174" sqref="C174"/>
      <pageMargins left="0" right="0" top="0" bottom="0" header="0" footer="0"/>
      <pageSetup paperSize="9" orientation="portrait"/>
      <autoFilter ref="B1:N1" xr:uid="{AB1E9DBF-62FF-4576-B8EE-25511CC1254D}"/>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45EFD7E9-3543-4C7B-8140-A2B5A1BA69FB}"/>
    </customSheetView>
    <customSheetView guid="{4BDF1A28-30D5-449D-B20E-D6C97EF9FAE1}" showAutoFilter="1">
      <selection activeCell="C1" sqref="C1:D65536"/>
      <pageMargins left="0" right="0" top="0" bottom="0" header="0" footer="0"/>
      <pageSetup orientation="portrait"/>
      <autoFilter ref="B1:C1" xr:uid="{CDD2A437-AC60-4627-A63B-7DC2B51EE4E7}"/>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Chris Perry</cp:lastModifiedBy>
  <cp:revision/>
  <dcterms:created xsi:type="dcterms:W3CDTF">2010-06-21T21:00:23Z</dcterms:created>
  <dcterms:modified xsi:type="dcterms:W3CDTF">2025-08-25T18:17:45Z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