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karaujo\Desktop\"/>
    </mc:Choice>
  </mc:AlternateContent>
  <xr:revisionPtr revIDLastSave="0" documentId="13_ncr:1_{FDE523C0-13CA-4D79-BA31-8FE9FA19B47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5" l="1"/>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V127" i="5"/>
  <c r="E127" i="5"/>
  <c r="X127" i="5" s="1"/>
  <c r="V128" i="5"/>
  <c r="E128" i="5"/>
  <c r="X128" i="5" s="1"/>
  <c r="V129" i="5"/>
  <c r="E129" i="5"/>
  <c r="X129" i="5" s="1"/>
  <c r="V130" i="5"/>
  <c r="E130" i="5"/>
  <c r="V131" i="5"/>
  <c r="E131" i="5"/>
  <c r="X131" i="5" s="1"/>
  <c r="V132" i="5"/>
  <c r="E132" i="5"/>
  <c r="V133" i="5"/>
  <c r="E133" i="5"/>
  <c r="X133" i="5" s="1"/>
  <c r="V134" i="5"/>
  <c r="E134" i="5"/>
  <c r="X134" i="5" s="1"/>
  <c r="V135" i="5"/>
  <c r="E135" i="5"/>
  <c r="X135" i="5" s="1"/>
  <c r="V136" i="5"/>
  <c r="E136" i="5"/>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V147" i="5"/>
  <c r="E147" i="5"/>
  <c r="X147" i="5" s="1"/>
  <c r="V148" i="5"/>
  <c r="E148" i="5"/>
  <c r="V149" i="5"/>
  <c r="E149" i="5"/>
  <c r="X149" i="5" s="1"/>
  <c r="V150" i="5"/>
  <c r="E150" i="5"/>
  <c r="X150" i="5" s="1"/>
  <c r="V151" i="5"/>
  <c r="E151" i="5"/>
  <c r="V152" i="5"/>
  <c r="E152" i="5"/>
  <c r="V153" i="5"/>
  <c r="E153" i="5"/>
  <c r="X153" i="5" s="1"/>
  <c r="V154" i="5"/>
  <c r="E154" i="5"/>
  <c r="V155" i="5"/>
  <c r="E155" i="5"/>
  <c r="X155" i="5" s="1"/>
  <c r="V156" i="5"/>
  <c r="E156" i="5"/>
  <c r="V157" i="5"/>
  <c r="E157" i="5"/>
  <c r="X157" i="5" s="1"/>
  <c r="V158" i="5"/>
  <c r="E158" i="5"/>
  <c r="X158" i="5" s="1"/>
  <c r="V159" i="5"/>
  <c r="E159" i="5"/>
  <c r="X159" i="5" s="1"/>
  <c r="V160" i="5"/>
  <c r="E160" i="5"/>
  <c r="V161" i="5"/>
  <c r="E161" i="5"/>
  <c r="X161" i="5" s="1"/>
  <c r="V162" i="5"/>
  <c r="E162" i="5"/>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X214" i="5" s="1"/>
  <c r="V215" i="5"/>
  <c r="E215" i="5"/>
  <c r="V216" i="5"/>
  <c r="E216" i="5"/>
  <c r="V217" i="5"/>
  <c r="E217" i="5"/>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V247" i="5"/>
  <c r="E247" i="5"/>
  <c r="X247" i="5" s="1"/>
  <c r="V248" i="5"/>
  <c r="E248" i="5"/>
  <c r="V249" i="5"/>
  <c r="E249" i="5"/>
  <c r="X249" i="5" s="1"/>
  <c r="V250" i="5"/>
  <c r="E250" i="5"/>
  <c r="V251" i="5"/>
  <c r="E251" i="5"/>
  <c r="V252" i="5"/>
  <c r="E252" i="5"/>
  <c r="V253" i="5"/>
  <c r="E253" i="5"/>
  <c r="V254" i="5"/>
  <c r="E254" i="5"/>
  <c r="X254" i="5" s="1"/>
  <c r="V255" i="5"/>
  <c r="E255" i="5"/>
  <c r="X255" i="5" s="1"/>
  <c r="V256" i="5"/>
  <c r="E256" i="5"/>
  <c r="V257" i="5"/>
  <c r="E257" i="5"/>
  <c r="X257" i="5" s="1"/>
  <c r="V258" i="5"/>
  <c r="E258" i="5"/>
  <c r="X258" i="5" s="1"/>
  <c r="V259" i="5"/>
  <c r="E259" i="5"/>
  <c r="X259" i="5" s="1"/>
  <c r="V260" i="5"/>
  <c r="E260" i="5"/>
  <c r="X260" i="5" s="1"/>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V278" i="5"/>
  <c r="E278" i="5"/>
  <c r="V279" i="5"/>
  <c r="E279" i="5"/>
  <c r="V280" i="5"/>
  <c r="E280" i="5"/>
  <c r="V281" i="5"/>
  <c r="E281" i="5"/>
  <c r="V282" i="5"/>
  <c r="E282" i="5"/>
  <c r="X282" i="5" s="1"/>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V310" i="5"/>
  <c r="E310" i="5"/>
  <c r="X310" i="5" s="1"/>
  <c r="V311" i="5"/>
  <c r="E311" i="5"/>
  <c r="X311" i="5" s="1"/>
  <c r="V312" i="5"/>
  <c r="E312" i="5"/>
  <c r="V313" i="5"/>
  <c r="E313" i="5"/>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V325" i="5"/>
  <c r="E325" i="5"/>
  <c r="X325" i="5" s="1"/>
  <c r="V326" i="5"/>
  <c r="E326" i="5"/>
  <c r="X326" i="5" s="1"/>
  <c r="V327" i="5"/>
  <c r="E327" i="5"/>
  <c r="V328" i="5"/>
  <c r="E328" i="5"/>
  <c r="V329" i="5"/>
  <c r="E329" i="5"/>
  <c r="V330" i="5"/>
  <c r="E330" i="5"/>
  <c r="V331" i="5"/>
  <c r="E331" i="5"/>
  <c r="X331" i="5" s="1"/>
  <c r="V332" i="5"/>
  <c r="E332" i="5"/>
  <c r="X332" i="5" s="1"/>
  <c r="V333" i="5"/>
  <c r="E333" i="5"/>
  <c r="X333" i="5" s="1"/>
  <c r="V334" i="5"/>
  <c r="E334" i="5"/>
  <c r="V335" i="5"/>
  <c r="E335" i="5"/>
  <c r="X335" i="5" s="1"/>
  <c r="V336" i="5"/>
  <c r="E336" i="5"/>
  <c r="X336" i="5" s="1"/>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V366" i="5"/>
  <c r="E366" i="5"/>
  <c r="X366" i="5" s="1"/>
  <c r="V367" i="5"/>
  <c r="E367" i="5"/>
  <c r="V368" i="5"/>
  <c r="E368" i="5"/>
  <c r="X368" i="5" s="1"/>
  <c r="V369" i="5"/>
  <c r="E369" i="5"/>
  <c r="X369" i="5" s="1"/>
  <c r="V370" i="5"/>
  <c r="E370" i="5"/>
  <c r="V371" i="5"/>
  <c r="E371" i="5"/>
  <c r="X371" i="5" s="1"/>
  <c r="V372" i="5"/>
  <c r="E372" i="5"/>
  <c r="X372" i="5" s="1"/>
  <c r="V373" i="5"/>
  <c r="E373" i="5"/>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X434" i="5" s="1"/>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X462" i="5" s="1"/>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X472" i="5" s="1"/>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V504" i="5"/>
  <c r="E504" i="5"/>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V521" i="5"/>
  <c r="E521" i="5"/>
  <c r="V522" i="5"/>
  <c r="E522" i="5"/>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X542" i="5" s="1"/>
  <c r="V543" i="5"/>
  <c r="E543" i="5"/>
  <c r="X543" i="5" s="1"/>
  <c r="V544" i="5"/>
  <c r="E544" i="5"/>
  <c r="X544" i="5" s="1"/>
  <c r="V545" i="5"/>
  <c r="E545" i="5"/>
  <c r="V546" i="5"/>
  <c r="E546" i="5"/>
  <c r="V547" i="5"/>
  <c r="E547" i="5"/>
  <c r="X547" i="5" s="1"/>
  <c r="V548" i="5"/>
  <c r="E548" i="5"/>
  <c r="X548" i="5" s="1"/>
  <c r="V549" i="5"/>
  <c r="E549" i="5"/>
  <c r="V550" i="5"/>
  <c r="E550" i="5"/>
  <c r="X550" i="5" s="1"/>
  <c r="V551" i="5"/>
  <c r="E551" i="5"/>
  <c r="X551" i="5" s="1"/>
  <c r="V552" i="5"/>
  <c r="E552" i="5"/>
  <c r="X552" i="5" s="1"/>
  <c r="V553" i="5"/>
  <c r="E553" i="5"/>
  <c r="V554" i="5"/>
  <c r="E554" i="5"/>
  <c r="V555" i="5"/>
  <c r="E555" i="5"/>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X596" i="5" s="1"/>
  <c r="V597" i="5"/>
  <c r="E597" i="5"/>
  <c r="V598" i="5"/>
  <c r="E598" i="5"/>
  <c r="X598" i="5" s="1"/>
  <c r="V599" i="5"/>
  <c r="E599" i="5"/>
  <c r="V600" i="5"/>
  <c r="E600" i="5"/>
  <c r="V601" i="5"/>
  <c r="E601" i="5"/>
  <c r="V602" i="5"/>
  <c r="E602" i="5"/>
  <c r="X602" i="5" s="1"/>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V665" i="5"/>
  <c r="E665" i="5"/>
  <c r="V666" i="5"/>
  <c r="E666" i="5"/>
  <c r="X666" i="5" s="1"/>
  <c r="V667" i="5"/>
  <c r="E667" i="5"/>
  <c r="V668" i="5"/>
  <c r="E668" i="5"/>
  <c r="X668" i="5" s="1"/>
  <c r="V669" i="5"/>
  <c r="E669" i="5"/>
  <c r="V670" i="5"/>
  <c r="E670" i="5"/>
  <c r="X670" i="5" s="1"/>
  <c r="V671" i="5"/>
  <c r="E671" i="5"/>
  <c r="V672" i="5"/>
  <c r="E672" i="5"/>
  <c r="V673" i="5"/>
  <c r="E673" i="5"/>
  <c r="V674" i="5"/>
  <c r="E674" i="5"/>
  <c r="X674" i="5" s="1"/>
  <c r="V675" i="5"/>
  <c r="E675" i="5"/>
  <c r="V676" i="5"/>
  <c r="E676" i="5"/>
  <c r="X676" i="5" s="1"/>
  <c r="V677" i="5"/>
  <c r="E677" i="5"/>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V850" i="5"/>
  <c r="E850" i="5"/>
  <c r="X850" i="5" s="1"/>
  <c r="V851" i="5"/>
  <c r="E851" i="5"/>
  <c r="X851" i="5" s="1"/>
  <c r="V852" i="5"/>
  <c r="E852" i="5"/>
  <c r="V853" i="5"/>
  <c r="E853" i="5"/>
  <c r="V854" i="5"/>
  <c r="E854" i="5"/>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V915" i="5"/>
  <c r="E915" i="5"/>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X956" i="5" s="1"/>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X974" i="5" s="1"/>
  <c r="V975" i="5"/>
  <c r="E975" i="5"/>
  <c r="X975" i="5" s="1"/>
  <c r="V976" i="5"/>
  <c r="E976" i="5"/>
  <c r="V977" i="5"/>
  <c r="E977" i="5"/>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V1139" i="5"/>
  <c r="E1139" i="5"/>
  <c r="X1139" i="5" s="1"/>
  <c r="V1140" i="5"/>
  <c r="E1140" i="5"/>
  <c r="X1140" i="5" s="1"/>
  <c r="V1141" i="5"/>
  <c r="E1141" i="5"/>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X1701" i="5" s="1"/>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V1734" i="5"/>
  <c r="E1734" i="5"/>
  <c r="V1735" i="5"/>
  <c r="E1735" i="5"/>
  <c r="X1735" i="5" s="1"/>
  <c r="V1736" i="5"/>
  <c r="E1736" i="5"/>
  <c r="X1736" i="5" s="1"/>
  <c r="V1737" i="5"/>
  <c r="E1737" i="5"/>
  <c r="X1737" i="5" s="1"/>
  <c r="V1738" i="5"/>
  <c r="E1738" i="5"/>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V1857" i="5"/>
  <c r="E1857" i="5"/>
  <c r="X1857" i="5" s="1"/>
  <c r="V1858" i="5"/>
  <c r="E1858" i="5"/>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c r="B54" i="6"/>
  <c r="G54" i="6"/>
  <c r="B17" i="6"/>
  <c r="B16" i="6"/>
  <c r="F21" i="6" s="1"/>
  <c r="B15" i="6"/>
  <c r="B14" i="6"/>
  <c r="G14" i="6"/>
  <c r="H14" i="6"/>
  <c r="D14" i="6" s="1"/>
  <c r="H13" i="6"/>
  <c r="B12" i="6"/>
  <c r="G12" i="6"/>
  <c r="H12" i="6"/>
  <c r="D12" i="6" s="1"/>
  <c r="B11" i="6"/>
  <c r="G11" i="6"/>
  <c r="H11" i="6"/>
  <c r="D11" i="6" s="1"/>
  <c r="G9" i="6"/>
  <c r="H9" i="6" s="1"/>
  <c r="D9" i="6" s="1"/>
  <c r="B8" i="6"/>
  <c r="G8" i="6"/>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B90" i="4"/>
  <c r="H67" i="4"/>
  <c r="P47" i="4"/>
  <c r="P46" i="4"/>
  <c r="P45" i="4"/>
  <c r="P44" i="4"/>
  <c r="B44" i="4" s="1"/>
  <c r="A29" i="6" s="1"/>
  <c r="P43" i="4"/>
  <c r="Q43" i="4" s="1"/>
  <c r="P41" i="4"/>
  <c r="B41" i="4" s="1"/>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I46"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F2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322" i="5"/>
  <c r="S598" i="5"/>
  <c r="X504" i="5"/>
  <c r="X503" i="5"/>
  <c r="X338" i="5"/>
  <c r="X146" i="5"/>
  <c r="X482" i="5"/>
  <c r="X558" i="5"/>
  <c r="X555" i="5"/>
  <c r="X546" i="5"/>
  <c r="S532" i="5"/>
  <c r="S356" i="5"/>
  <c r="X154" i="5"/>
  <c r="X70" i="5"/>
  <c r="X329" i="5"/>
  <c r="X174" i="5"/>
  <c r="X34" i="5"/>
  <c r="S343" i="5"/>
  <c r="X246" i="5"/>
  <c r="X114" i="5"/>
  <c r="X82" i="5"/>
  <c r="X162" i="5"/>
  <c r="X138" i="5"/>
  <c r="X126" i="5"/>
  <c r="X217" i="5"/>
  <c r="X278" i="5"/>
  <c r="X202" i="5"/>
  <c r="S315" i="5"/>
  <c r="X48" i="5"/>
  <c r="X327" i="5"/>
  <c r="X253" i="5"/>
  <c r="X50" i="5"/>
  <c r="X373" i="5"/>
  <c r="S357" i="5"/>
  <c r="X130" i="5"/>
  <c r="S383" i="5"/>
  <c r="X313" i="5"/>
  <c r="X250" i="5"/>
  <c r="X345" i="5"/>
  <c r="X30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s="1"/>
  <c r="B37" i="6"/>
  <c r="G37" i="6" s="1"/>
  <c r="B42" i="6"/>
  <c r="G42" i="6" s="1"/>
  <c r="B40" i="6"/>
  <c r="G40" i="6" s="1"/>
  <c r="B50" i="6"/>
  <c r="G50" i="6" s="1"/>
  <c r="B25" i="6"/>
  <c r="G25" i="6" s="1"/>
  <c r="B35" i="6"/>
  <c r="G35" i="6" s="1"/>
  <c r="B39" i="6"/>
  <c r="G39" i="6" s="1"/>
  <c r="B44" i="6"/>
  <c r="G44" i="6" s="1"/>
  <c r="B34" i="6"/>
  <c r="G34" i="6" s="1"/>
  <c r="B24" i="6"/>
  <c r="G24" i="6" s="1"/>
  <c r="F2426" i="5"/>
  <c r="R2426" i="5"/>
  <c r="J2426" i="5"/>
  <c r="I2426" i="5"/>
  <c r="H2426" i="5"/>
  <c r="D5" i="6"/>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c r="H36" i="6" s="1"/>
  <c r="D36" i="6" s="1"/>
  <c r="G20" i="6"/>
  <c r="H20" i="6" s="1"/>
  <c r="B45" i="6"/>
  <c r="G45" i="6"/>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346" i="5"/>
  <c r="X493" i="5"/>
  <c r="X611" i="5"/>
  <c r="S611" i="5"/>
  <c r="X220" i="5"/>
  <c r="X538" i="5"/>
  <c r="X577" i="5"/>
  <c r="X601" i="5"/>
  <c r="S601" i="5"/>
  <c r="X402" i="5"/>
  <c r="X340" i="5"/>
  <c r="X466" i="5"/>
  <c r="X521" i="5"/>
  <c r="X467" i="5"/>
  <c r="X486" i="5"/>
  <c r="X427" i="5"/>
  <c r="X287" i="5"/>
  <c r="X407" i="5"/>
  <c r="X152" i="5"/>
  <c r="X375" i="5"/>
  <c r="X232" i="5"/>
  <c r="X264" i="5"/>
  <c r="X192" i="5"/>
  <c r="X410" i="5"/>
  <c r="X362" i="5"/>
  <c r="X522" i="5"/>
  <c r="X244" i="5"/>
  <c r="X378" i="5"/>
  <c r="X567" i="5"/>
  <c r="X151" i="5"/>
  <c r="X91" i="5"/>
  <c r="X281" i="5"/>
  <c r="X103" i="5"/>
  <c r="X578" i="5"/>
  <c r="X339" i="5"/>
  <c r="X454" i="5"/>
  <c r="X406" i="5"/>
  <c r="X370" i="5"/>
  <c r="X565" i="5"/>
  <c r="X359" i="5"/>
  <c r="X517" i="5"/>
  <c r="X328" i="5"/>
  <c r="X591" i="5"/>
  <c r="X204" i="5"/>
  <c r="X595" i="5"/>
  <c r="X411" i="5"/>
  <c r="X439" i="5"/>
  <c r="X600" i="5"/>
  <c r="S600" i="5"/>
  <c r="X447" i="5"/>
  <c r="X251" i="5"/>
  <c r="X365" i="5"/>
  <c r="X423" i="5"/>
  <c r="X191" i="5"/>
  <c r="X243" i="5"/>
  <c r="X403" i="5"/>
  <c r="X108" i="5"/>
  <c r="X481" i="5"/>
  <c r="X569" i="5"/>
  <c r="X168" i="5"/>
  <c r="X164" i="5"/>
  <c r="X553" i="5"/>
  <c r="X308" i="5"/>
  <c r="X200" i="5"/>
  <c r="X144" i="5"/>
  <c r="X208" i="5"/>
  <c r="X382" i="5"/>
  <c r="S382" i="5"/>
  <c r="X256" i="5"/>
  <c r="X288" i="5"/>
  <c r="X367" i="5"/>
  <c r="X390" i="5"/>
  <c r="X525" i="5"/>
  <c r="X475" i="5"/>
  <c r="X537" i="5"/>
  <c r="X268" i="5"/>
  <c r="X300" i="5"/>
  <c r="X469" i="5"/>
  <c r="X529" i="5"/>
  <c r="X431" i="5"/>
  <c r="X305" i="5"/>
  <c r="X277" i="5"/>
  <c r="X334" i="5"/>
  <c r="X297" i="5"/>
  <c r="X207" i="5"/>
  <c r="X306" i="5"/>
  <c r="X592" i="5"/>
  <c r="X395" i="5"/>
  <c r="X115" i="5"/>
  <c r="X533" i="5"/>
  <c r="S533" i="5"/>
  <c r="X438" i="5"/>
  <c r="X485" i="5"/>
  <c r="X148" i="5"/>
  <c r="X458" i="5"/>
  <c r="X513" i="5"/>
  <c r="X609" i="5"/>
  <c r="X561" i="5"/>
  <c r="X545" i="5"/>
  <c r="X575" i="5"/>
  <c r="X216" i="5"/>
  <c r="X534" i="5"/>
  <c r="X355" i="5"/>
  <c r="S355" i="5"/>
  <c r="X541" i="5"/>
  <c r="X588" i="5"/>
  <c r="X330" i="5"/>
  <c r="X391" i="5"/>
  <c r="S602" i="5"/>
  <c r="X562" i="5"/>
  <c r="X262" i="5"/>
  <c r="X350" i="5"/>
  <c r="X573" i="5"/>
  <c r="X430" i="5"/>
  <c r="X587" i="5"/>
  <c r="X450" i="5"/>
  <c r="X497" i="5"/>
  <c r="X312" i="5"/>
  <c r="X156" i="5"/>
  <c r="X358" i="5"/>
  <c r="X549" i="5"/>
  <c r="X124" i="5"/>
  <c r="X603" i="5"/>
  <c r="S603" i="5"/>
  <c r="X248" i="5"/>
  <c r="X280" i="5"/>
  <c r="X477" i="5"/>
  <c r="X184" i="5"/>
  <c r="X104" i="5"/>
  <c r="X228" i="5"/>
  <c r="X292" i="5"/>
  <c r="X374" i="5"/>
  <c r="X394" i="5"/>
  <c r="X605" i="5"/>
  <c r="S605" i="5"/>
  <c r="X279" i="5"/>
  <c r="X163" i="5"/>
  <c r="X443" i="5"/>
  <c r="X102" i="5"/>
  <c r="X189"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583" i="5"/>
  <c r="X419" i="5"/>
  <c r="X261" i="5"/>
  <c r="X415" i="5"/>
  <c r="X293" i="5"/>
  <c r="X239" i="5"/>
  <c r="X71" i="5"/>
  <c r="X265" i="5"/>
  <c r="X574"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25" i="5" l="1"/>
  <c r="C24" i="5"/>
  <c r="B25" i="5"/>
  <c r="B24" i="5"/>
  <c r="B23" i="5"/>
  <c r="C23" i="5"/>
  <c r="C16" i="5"/>
  <c r="B16" i="5"/>
  <c r="C15" i="5"/>
  <c r="C14" i="5"/>
  <c r="B15" i="5"/>
  <c r="C22" i="5"/>
  <c r="C13" i="5"/>
  <c r="B14" i="5"/>
  <c r="B13" i="5"/>
  <c r="C12" i="5"/>
  <c r="B12" i="5"/>
  <c r="B22" i="5"/>
  <c r="C17" i="5"/>
  <c r="B62" i="4"/>
  <c r="A44" i="6" s="1"/>
  <c r="C11" i="5"/>
  <c r="B11" i="5"/>
  <c r="B17" i="5"/>
  <c r="B10" i="5"/>
  <c r="C18" i="5"/>
  <c r="C10" i="5"/>
  <c r="B32" i="4"/>
  <c r="A19" i="6" s="1"/>
  <c r="C9" i="5"/>
  <c r="C8" i="5"/>
  <c r="B9" i="5"/>
  <c r="B8" i="5"/>
  <c r="C21" i="5"/>
  <c r="B21" i="5"/>
  <c r="C19" i="5"/>
  <c r="C20" i="5"/>
  <c r="B20" i="5"/>
  <c r="B19" i="5"/>
  <c r="B18" i="5"/>
  <c r="C7" i="5"/>
  <c r="B7" i="5"/>
  <c r="C6" i="5"/>
  <c r="B6" i="5"/>
  <c r="C5" i="5"/>
  <c r="B34" i="4"/>
  <c r="A21" i="6" s="1"/>
  <c r="B69" i="4"/>
  <c r="A50" i="6" s="1"/>
  <c r="B53" i="4"/>
  <c r="A37" i="6" s="1"/>
  <c r="A27" i="6"/>
  <c r="F52" i="6"/>
  <c r="H52" i="6" s="1"/>
  <c r="D52" i="6" s="1"/>
  <c r="F37" i="6"/>
  <c r="H37" i="6" s="1"/>
  <c r="C37" i="6" s="1"/>
  <c r="C17" i="6"/>
  <c r="C16" i="6"/>
  <c r="D16" i="6"/>
  <c r="H46" i="6"/>
  <c r="D46" i="6" s="1"/>
  <c r="H21" i="6"/>
  <c r="D21" i="6" s="1"/>
  <c r="H31" i="6"/>
  <c r="D31" i="6" s="1"/>
  <c r="H26" i="6"/>
  <c r="D26" i="6" s="1"/>
  <c r="F41" i="6"/>
  <c r="B41" i="6"/>
  <c r="G41" i="6" s="1"/>
  <c r="H41" i="6" s="1"/>
  <c r="D41" i="6" s="1"/>
  <c r="C15" i="6"/>
  <c r="C5" i="6"/>
  <c r="C14" i="6"/>
  <c r="D22" i="6"/>
  <c r="K68" i="6"/>
  <c r="H27" i="6"/>
  <c r="D27" i="6" s="1"/>
  <c r="B79" i="4"/>
  <c r="A57" i="6" s="1"/>
  <c r="B77" i="4"/>
  <c r="A55" i="6" s="1"/>
  <c r="B43" i="4"/>
  <c r="A28" i="6" s="1"/>
  <c r="B49" i="4"/>
  <c r="A33" i="6" s="1"/>
  <c r="B83" i="4"/>
  <c r="A59" i="6" s="1"/>
  <c r="B61" i="4"/>
  <c r="A43" i="6" s="1"/>
  <c r="C22" i="6"/>
  <c r="F47" i="6"/>
  <c r="H47" i="6" s="1"/>
  <c r="D47" i="6" s="1"/>
  <c r="F32" i="6"/>
  <c r="H32" i="6" s="1"/>
  <c r="C52" i="6"/>
  <c r="F68" i="6"/>
  <c r="F42" i="6"/>
  <c r="H42" i="6" s="1"/>
  <c r="D42" i="6" s="1"/>
  <c r="C27" i="6"/>
  <c r="C47" i="6"/>
  <c r="K67" i="6"/>
  <c r="C26" i="6"/>
  <c r="G67" i="4"/>
  <c r="C36" i="6"/>
  <c r="F51" i="6"/>
  <c r="H51" i="6" s="1"/>
  <c r="D51" i="6" s="1"/>
  <c r="C31" i="6"/>
  <c r="C46" i="6"/>
  <c r="B71" i="4"/>
  <c r="A52" i="6" s="1"/>
  <c r="C11" i="6"/>
  <c r="A26" i="6"/>
  <c r="D20" i="6"/>
  <c r="K66" i="6"/>
  <c r="F35" i="6"/>
  <c r="H35" i="6" s="1"/>
  <c r="D35" i="6" s="1"/>
  <c r="F40" i="6"/>
  <c r="H40" i="6" s="1"/>
  <c r="D40" i="6" s="1"/>
  <c r="F66" i="6"/>
  <c r="F30" i="6"/>
  <c r="H30" i="6" s="1"/>
  <c r="D30" i="6" s="1"/>
  <c r="F45" i="6"/>
  <c r="H45" i="6" s="1"/>
  <c r="D45" i="6" s="1"/>
  <c r="F50" i="6"/>
  <c r="H50" i="6" s="1"/>
  <c r="D50" i="6" s="1"/>
  <c r="H25" i="6"/>
  <c r="C35" i="6"/>
  <c r="C20" i="6"/>
  <c r="C30" i="6"/>
  <c r="B67" i="4"/>
  <c r="A48" i="6" s="1"/>
  <c r="F44" i="6"/>
  <c r="H44" i="6" s="1"/>
  <c r="D44" i="6" s="1"/>
  <c r="F39" i="6"/>
  <c r="H39" i="6" s="1"/>
  <c r="D39" i="6" s="1"/>
  <c r="F29" i="6"/>
  <c r="H24" i="6"/>
  <c r="D24" i="6" s="1"/>
  <c r="F54" i="6"/>
  <c r="F65" i="6"/>
  <c r="F34" i="6"/>
  <c r="H34" i="6" s="1"/>
  <c r="D34" i="6" s="1"/>
  <c r="F49" i="6"/>
  <c r="C44" i="6"/>
  <c r="B55" i="4"/>
  <c r="A38" i="6" s="1"/>
  <c r="B57" i="4"/>
  <c r="A40" i="6" s="1"/>
  <c r="D55" i="4"/>
  <c r="G19" i="6"/>
  <c r="H19" i="6" s="1"/>
  <c r="B29" i="6"/>
  <c r="G29" i="6" s="1"/>
  <c r="B49" i="6"/>
  <c r="G49" i="6" s="1"/>
  <c r="C34" i="6"/>
  <c r="B81" i="4"/>
  <c r="A58" i="6" s="1"/>
  <c r="B37" i="4"/>
  <c r="A23" i="6" s="1"/>
  <c r="B75" i="4"/>
  <c r="A54" i="6" s="1"/>
  <c r="B87" i="4"/>
  <c r="A62" i="6" s="1"/>
  <c r="B31" i="4"/>
  <c r="A18" i="6" s="1"/>
  <c r="B58" i="4"/>
  <c r="A41" i="6" s="1"/>
  <c r="A15" i="6"/>
  <c r="D67" i="4"/>
  <c r="B85" i="4"/>
  <c r="A60" i="6" s="1"/>
  <c r="C39" i="6"/>
  <c r="B89" i="4"/>
  <c r="A63" i="6" s="1"/>
  <c r="D43" i="4"/>
  <c r="B64" i="4"/>
  <c r="A46" i="6" s="1"/>
  <c r="G31" i="4"/>
  <c r="D61" i="4"/>
  <c r="C12" i="6"/>
  <c r="B52" i="4"/>
  <c r="A36" i="6" s="1"/>
  <c r="D31" i="4"/>
  <c r="D37" i="4"/>
  <c r="D49" i="4"/>
  <c r="B35" i="4"/>
  <c r="A22" i="6" s="1"/>
  <c r="C10" i="6"/>
  <c r="C9" i="6"/>
  <c r="G55" i="4"/>
  <c r="G43" i="4"/>
  <c r="C8" i="6"/>
  <c r="G74" i="4"/>
  <c r="G49" i="4"/>
  <c r="G37" i="4"/>
  <c r="C7" i="6"/>
  <c r="C6" i="6"/>
  <c r="B65" i="4"/>
  <c r="A47" i="6" s="1"/>
  <c r="B56" i="4"/>
  <c r="A39" i="6" s="1"/>
  <c r="B68" i="4"/>
  <c r="A49" i="6" s="1"/>
  <c r="A25" i="6"/>
  <c r="C4" i="6"/>
  <c r="B59" i="4"/>
  <c r="A42" i="6" s="1"/>
  <c r="B50" i="4"/>
  <c r="A34" i="6" s="1"/>
  <c r="B63" i="4"/>
  <c r="A45" i="6" s="1"/>
  <c r="G64" i="6"/>
  <c r="V16" i="5" l="1"/>
  <c r="E16" i="5" s="1"/>
  <c r="X16" i="5" s="1"/>
  <c r="V22" i="5"/>
  <c r="H22" i="5" s="1"/>
  <c r="V25" i="5"/>
  <c r="G25" i="5" s="1"/>
  <c r="AB25" i="5"/>
  <c r="AB24" i="5"/>
  <c r="V24" i="5"/>
  <c r="AB23" i="5"/>
  <c r="V23" i="5"/>
  <c r="G16" i="5"/>
  <c r="AB16" i="5"/>
  <c r="H16" i="5"/>
  <c r="I16" i="5"/>
  <c r="J16" i="5"/>
  <c r="AB15" i="5"/>
  <c r="V15" i="5"/>
  <c r="AB14" i="5"/>
  <c r="V14" i="5"/>
  <c r="AB13" i="5"/>
  <c r="V13" i="5"/>
  <c r="AB12" i="5"/>
  <c r="V12" i="5"/>
  <c r="AB22" i="5"/>
  <c r="AB11" i="5"/>
  <c r="V11" i="5"/>
  <c r="G11" i="5" s="1"/>
  <c r="V17" i="5"/>
  <c r="AB17" i="5"/>
  <c r="V10" i="5"/>
  <c r="G10" i="5" s="1"/>
  <c r="AB10" i="5"/>
  <c r="AB9" i="5"/>
  <c r="V9" i="5"/>
  <c r="AB8" i="5"/>
  <c r="V8" i="5"/>
  <c r="AB21" i="5"/>
  <c r="V21" i="5"/>
  <c r="G21" i="5" s="1"/>
  <c r="AB20" i="5"/>
  <c r="V20" i="5"/>
  <c r="G20" i="5" s="1"/>
  <c r="AB19" i="5"/>
  <c r="V19" i="5"/>
  <c r="V18" i="5"/>
  <c r="AB18" i="5"/>
  <c r="AB7" i="5"/>
  <c r="V7" i="5"/>
  <c r="G7" i="5" s="1"/>
  <c r="AB6" i="5"/>
  <c r="V6" i="5"/>
  <c r="V5" i="5"/>
  <c r="G5" i="5" s="1"/>
  <c r="F69" i="6"/>
  <c r="C69" i="6" s="1"/>
  <c r="AB5" i="5"/>
  <c r="H49" i="6"/>
  <c r="D49" i="6" s="1"/>
  <c r="D37" i="6"/>
  <c r="C21" i="6"/>
  <c r="C51" i="6"/>
  <c r="C41" i="6"/>
  <c r="C45" i="6"/>
  <c r="C32" i="6"/>
  <c r="D32" i="6"/>
  <c r="C42" i="6"/>
  <c r="C50" i="6"/>
  <c r="C40" i="6"/>
  <c r="D25" i="6"/>
  <c r="C25" i="6"/>
  <c r="K65" i="6"/>
  <c r="D19" i="6"/>
  <c r="C19" i="6"/>
  <c r="C24" i="6"/>
  <c r="H29" i="6"/>
  <c r="C49" i="6"/>
  <c r="C2" i="6"/>
  <c r="B2" i="6"/>
  <c r="F58" i="6"/>
  <c r="H58" i="6" s="1"/>
  <c r="F63" i="6"/>
  <c r="H63" i="6" s="1"/>
  <c r="F55" i="6"/>
  <c r="H54" i="6"/>
  <c r="F62" i="6"/>
  <c r="H62" i="6" s="1"/>
  <c r="F60" i="6"/>
  <c r="H60" i="6" s="1"/>
  <c r="F59" i="6"/>
  <c r="H59" i="6" s="1"/>
  <c r="F57" i="6"/>
  <c r="H57" i="6" s="1"/>
  <c r="B64" i="6"/>
  <c r="H64" i="6"/>
  <c r="F16" i="5" l="1"/>
  <c r="R16" i="5"/>
  <c r="G22" i="5"/>
  <c r="R22" i="5"/>
  <c r="I22" i="5"/>
  <c r="F22" i="5"/>
  <c r="E22" i="5"/>
  <c r="J22" i="5"/>
  <c r="E25" i="5"/>
  <c r="F25" i="5"/>
  <c r="I25" i="5"/>
  <c r="J25" i="5"/>
  <c r="H25" i="5"/>
  <c r="R25" i="5"/>
  <c r="J24" i="5"/>
  <c r="H24" i="5"/>
  <c r="I24" i="5"/>
  <c r="F24" i="5"/>
  <c r="R24" i="5"/>
  <c r="E24" i="5"/>
  <c r="G24" i="5"/>
  <c r="E23" i="5"/>
  <c r="I23" i="5"/>
  <c r="R23" i="5"/>
  <c r="J23" i="5"/>
  <c r="H23" i="5"/>
  <c r="F23" i="5"/>
  <c r="G23" i="5"/>
  <c r="E15" i="5"/>
  <c r="I15" i="5"/>
  <c r="J15" i="5"/>
  <c r="F15" i="5"/>
  <c r="H15" i="5"/>
  <c r="R15" i="5"/>
  <c r="G15" i="5"/>
  <c r="E14" i="5"/>
  <c r="R14" i="5"/>
  <c r="J14" i="5"/>
  <c r="H14" i="5"/>
  <c r="I14" i="5"/>
  <c r="F14" i="5"/>
  <c r="G14" i="5"/>
  <c r="F13" i="5"/>
  <c r="G13" i="5"/>
  <c r="R13" i="5"/>
  <c r="J13" i="5"/>
  <c r="E13" i="5"/>
  <c r="I13" i="5"/>
  <c r="H13" i="5"/>
  <c r="E12" i="5"/>
  <c r="J12" i="5"/>
  <c r="R12" i="5"/>
  <c r="F12" i="5"/>
  <c r="I12" i="5"/>
  <c r="H12" i="5"/>
  <c r="G12" i="5"/>
  <c r="H11" i="5"/>
  <c r="I11" i="5"/>
  <c r="J11" i="5"/>
  <c r="F11" i="5"/>
  <c r="R11" i="5"/>
  <c r="E11" i="5"/>
  <c r="E17" i="5"/>
  <c r="J17" i="5"/>
  <c r="R17" i="5"/>
  <c r="H17" i="5"/>
  <c r="I17" i="5"/>
  <c r="F17" i="5"/>
  <c r="G17" i="5"/>
  <c r="E10" i="5"/>
  <c r="I10" i="5"/>
  <c r="H10" i="5"/>
  <c r="F10" i="5"/>
  <c r="R10" i="5"/>
  <c r="J10" i="5"/>
  <c r="I9" i="5"/>
  <c r="J9" i="5"/>
  <c r="E9" i="5"/>
  <c r="R9" i="5"/>
  <c r="H9" i="5"/>
  <c r="F9" i="5"/>
  <c r="G9" i="5"/>
  <c r="E8" i="5"/>
  <c r="R8" i="5"/>
  <c r="F8" i="5"/>
  <c r="H8" i="5"/>
  <c r="J8" i="5"/>
  <c r="I8" i="5"/>
  <c r="G8" i="5"/>
  <c r="E21" i="5"/>
  <c r="R21" i="5"/>
  <c r="I21" i="5"/>
  <c r="F21" i="5"/>
  <c r="H21" i="5"/>
  <c r="J21" i="5"/>
  <c r="I20" i="5"/>
  <c r="E20" i="5"/>
  <c r="J20" i="5"/>
  <c r="R20" i="5"/>
  <c r="H20" i="5"/>
  <c r="F20" i="5"/>
  <c r="E19" i="5"/>
  <c r="R19" i="5"/>
  <c r="I19" i="5"/>
  <c r="J19" i="5"/>
  <c r="F19" i="5"/>
  <c r="H19" i="5"/>
  <c r="G19" i="5"/>
  <c r="F18" i="5"/>
  <c r="G18" i="5"/>
  <c r="J18" i="5"/>
  <c r="H18" i="5"/>
  <c r="E18" i="5"/>
  <c r="I18" i="5"/>
  <c r="R18" i="5"/>
  <c r="E7" i="5"/>
  <c r="F7" i="5"/>
  <c r="I7" i="5"/>
  <c r="H7" i="5"/>
  <c r="J7" i="5"/>
  <c r="R7" i="5"/>
  <c r="E6" i="5"/>
  <c r="J6" i="5"/>
  <c r="R6" i="5"/>
  <c r="H6" i="5"/>
  <c r="I6" i="5"/>
  <c r="F6" i="5"/>
  <c r="G6" i="5"/>
  <c r="H5" i="5"/>
  <c r="R5" i="5"/>
  <c r="J5" i="5"/>
  <c r="E5" i="5"/>
  <c r="I5" i="5"/>
  <c r="G67" i="6"/>
  <c r="H67" i="6" s="1"/>
  <c r="G68" i="6"/>
  <c r="H68" i="6" s="1"/>
  <c r="G65" i="6"/>
  <c r="H65" i="6" s="1"/>
  <c r="D65" i="6" s="1"/>
  <c r="G66" i="6"/>
  <c r="H66" i="6" s="1"/>
  <c r="D59" i="6"/>
  <c r="C59" i="6"/>
  <c r="F56" i="6"/>
  <c r="H56" i="6" s="1"/>
  <c r="H55" i="6"/>
  <c r="D60" i="6"/>
  <c r="C60" i="6"/>
  <c r="C63" i="6"/>
  <c r="D63" i="6"/>
  <c r="D58" i="6"/>
  <c r="C58" i="6"/>
  <c r="D62" i="6"/>
  <c r="C62" i="6"/>
  <c r="D57" i="6"/>
  <c r="C57" i="6"/>
  <c r="C54" i="6"/>
  <c r="D54" i="6"/>
  <c r="D29" i="6"/>
  <c r="C29" i="6"/>
  <c r="D64" i="6"/>
  <c r="C64" i="6"/>
  <c r="S17" i="5"/>
  <c r="S16" i="5"/>
  <c r="S23" i="5"/>
  <c r="S5" i="5"/>
  <c r="X22" i="5" l="1"/>
  <c r="X25" i="5"/>
  <c r="X24" i="5"/>
  <c r="X23" i="5"/>
  <c r="X15" i="5"/>
  <c r="X14" i="5"/>
  <c r="C65" i="6"/>
  <c r="X13" i="5"/>
  <c r="X12" i="5"/>
  <c r="X11" i="5"/>
  <c r="X21" i="5"/>
  <c r="X17" i="5"/>
  <c r="X10" i="5"/>
  <c r="X9" i="5"/>
  <c r="X8" i="5"/>
  <c r="X20" i="5"/>
  <c r="X19" i="5"/>
  <c r="X18" i="5"/>
  <c r="X7" i="5"/>
  <c r="X6" i="5"/>
  <c r="X5" i="5"/>
  <c r="G69" i="6" a="1"/>
  <c r="G69" i="6" s="1"/>
  <c r="H69" i="6" s="1"/>
  <c r="H70" i="6" s="1"/>
  <c r="D2" i="6" s="1"/>
  <c r="D68" i="6"/>
  <c r="C68" i="6"/>
  <c r="D67" i="6"/>
  <c r="C67" i="6"/>
  <c r="D66" i="6"/>
  <c r="C66" i="6"/>
  <c r="D55" i="6"/>
  <c r="C55" i="6"/>
  <c r="D56" i="6"/>
  <c r="C56" i="6"/>
  <c r="T23" i="5"/>
  <c r="T17" i="5"/>
  <c r="T16" i="5"/>
  <c r="S15" i="5"/>
  <c r="S7" i="5"/>
  <c r="S22" i="5"/>
  <c r="S14" i="5"/>
  <c r="S6" i="5"/>
  <c r="S13" i="5"/>
  <c r="T5" i="5"/>
  <c r="S21" i="5"/>
  <c r="S12" i="5"/>
  <c r="S9" i="5"/>
  <c r="S11" i="5"/>
  <c r="S8" i="5"/>
  <c r="S25" i="5"/>
  <c r="S20" i="5"/>
  <c r="S24" i="5"/>
  <c r="S19" i="5"/>
  <c r="S18" i="5"/>
  <c r="S10" i="5"/>
  <c r="T10" i="5"/>
  <c r="T6" i="5"/>
  <c r="T18" i="5"/>
  <c r="T14" i="5"/>
  <c r="T19" i="5"/>
  <c r="T22" i="5"/>
  <c r="T24" i="5"/>
  <c r="T7" i="5"/>
  <c r="T25" i="5"/>
  <c r="T8" i="5"/>
  <c r="T9" i="5"/>
  <c r="T21" i="5"/>
  <c r="T20" i="5"/>
  <c r="T15" i="5"/>
  <c r="T11" i="5"/>
  <c r="T12" i="5"/>
  <c r="T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<sst xmlns="http://schemas.openxmlformats.org/spreadsheetml/2006/main" count="22350" uniqueCount="15803">
  <si>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</si>
  <si>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</si>
  <si>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</si>
  <si>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</si>
  <si>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</si>
  <si>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</si>
  <si>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</si>
  <si>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</si>
  <si>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</si>
  <si>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</si>
  <si>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</si>
  <si>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</si>
  <si>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</si>
  <si>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</si>
  <si>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</si>
  <si>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</si>
  <si>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</si>
  <si>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</si>
  <si>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</si>
  <si>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</si>
  <si>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</si>
  <si>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</si>
  <si>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</si>
  <si>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</si>
  <si>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</si>
  <si>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</si>
  <si>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</si>
  <si>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</si>
  <si>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</si>
  <si>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</si>
  <si>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</si>
  <si>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</si>
  <si>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</si>
  <si>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</si>
  <si>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</si>
  <si>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</si>
  <si>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</si>
  <si>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</si>
  <si>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</si>
  <si>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</si>
  <si>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</si>
  <si>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</si>
  <si>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</si>
  <si>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</si>
  <si>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</si>
  <si>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</si>
  <si>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</si>
  <si>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</si>
  <si>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</si>
  <si>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</si>
  <si>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</si>
  <si>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</si>
  <si>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</si>
  <si>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</si>
  <si>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</si>
  <si>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</si>
  <si>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</si>
  <si>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</si>
  <si>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</si>
  <si>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</si>
  <si>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</si>
  <si>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</si>
  <si>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</si>
  <si>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</si>
  <si>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</si>
  <si>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</si>
  <si>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</si>
  <si>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</si>
  <si>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</si>
  <si>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</si>
  <si>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</si>
  <si>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</si>
  <si>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</si>
  <si>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</si>
  <si>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</si>
  <si>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</si>
  <si>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</si>
  <si>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</si>
  <si>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</si>
  <si>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</si>
  <si>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</si>
  <si>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</si>
  <si>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</si>
  <si>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</si>
  <si>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</si>
  <si>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</si>
  <si>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</si>
  <si>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</si>
  <si>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</si>
  <si>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</si>
  <si>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</si>
  <si>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</si>
  <si>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</si>
  <si>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</si>
  <si>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</si>
  <si>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</si>
  <si>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</si>
  <si>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</si>
  <si>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</si>
  <si>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</si>
  <si>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</si>
  <si>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</si>
  <si>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</si>
  <si>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</si>
  <si>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</si>
  <si>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</si>
  <si>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</si>
  <si>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</si>
  <si>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</si>
  <si>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</si>
  <si>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</si>
  <si>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</si>
  <si>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</si>
  <si>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</si>
  <si>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</si>
  <si>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</si>
  <si>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</si>
  <si>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</si>
  <si>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</si>
  <si>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</si>
  <si>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</si>
  <si>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</si>
  <si>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</si>
  <si>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</si>
  <si>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</si>
  <si>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</si>
  <si>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</si>
  <si>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</si>
  <si>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</si>
  <si>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</si>
  <si>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</si>
  <si>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</si>
  <si>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</si>
  <si>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</si>
  <si>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</si>
  <si>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</si>
  <si>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</si>
  <si>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</si>
  <si>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</si>
  <si>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</si>
  <si>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</si>
  <si>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</si>
  <si>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</si>
  <si>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</si>
  <si>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</si>
  <si>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</si>
  <si>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</si>
  <si>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</si>
  <si>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</si>
  <si>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</si>
  <si>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</si>
  <si>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</si>
  <si>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</si>
  <si>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</si>
  <si>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</si>
  <si>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</si>
  <si>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</si>
  <si>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</si>
  <si>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</si>
  <si>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</si>
  <si>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</si>
  <si>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</si>
  <si>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</si>
  <si>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</si>
  <si>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</si>
  <si>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</si>
  <si>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</si>
  <si>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</si>
  <si>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</si>
  <si>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</si>
  <si>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</si>
  <si>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</si>
  <si>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</si>
  <si>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</si>
  <si>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</si>
  <si>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</si>
  <si>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</si>
  <si>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</si>
  <si>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</si>
  <si>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</si>
  <si>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</si>
  <si>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</si>
  <si>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</si>
  <si>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</si>
  <si>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</si>
  <si>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</si>
  <si>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</si>
  <si>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</si>
  <si>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</si>
  <si>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</si>
  <si>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</si>
  <si>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</si>
  <si>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</si>
  <si>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</si>
  <si>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</si>
  <si>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</si>
  <si>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</si>
  <si>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</si>
  <si>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</si>
  <si>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</si>
  <si>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</si>
  <si>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</si>
  <si>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</si>
  <si>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</si>
  <si>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</si>
  <si>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</si>
  <si>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</si>
  <si>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</si>
  <si>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</si>
  <si>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</si>
  <si>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</si>
  <si>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</si>
  <si>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</si>
  <si>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</si>
  <si>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</si>
  <si>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</si>
  <si>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</si>
  <si>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</si>
  <si>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</si>
  <si>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</si>
  <si>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</si>
  <si>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</si>
  <si>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</si>
  <si>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</si>
  <si>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</si>
  <si>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</si>
  <si>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</si>
  <si>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</si>
  <si>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</si>
  <si>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</si>
  <si>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</si>
  <si>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</si>
  <si>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</si>
  <si>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</si>
  <si>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</si>
  <si>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</si>
  <si>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</si>
  <si>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</si>
  <si>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</si>
  <si>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</si>
  <si>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</si>
  <si>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</si>
  <si>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</si>
  <si>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</si>
  <si>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</si>
  <si>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</si>
  <si>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</si>
  <si>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</si>
  <si>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</si>
  <si>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</si>
  <si>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</si>
  <si>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</si>
  <si>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</si>
  <si>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</si>
  <si>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</si>
  <si>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</si>
  <si>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</si>
  <si>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</si>
  <si>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</si>
  <si>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</si>
  <si>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</si>
  <si>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</si>
  <si>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</si>
  <si>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</si>
  <si>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</si>
  <si>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</si>
  <si>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</si>
  <si>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</si>
  <si>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</si>
  <si>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</si>
  <si>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</si>
  <si>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</si>
  <si>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</si>
  <si>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</si>
  <si>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</si>
  <si>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</si>
  <si>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</si>
  <si>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</si>
  <si>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</si>
  <si>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</si>
  <si>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</si>
  <si>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</si>
  <si>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</si>
  <si>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</si>
  <si>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</si>
  <si>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</si>
  <si>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</si>
  <si>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</si>
  <si>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</si>
  <si>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</si>
  <si>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</si>
  <si>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</si>
  <si>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</si>
  <si>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</si>
  <si>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</si>
  <si>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</si>
  <si>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</si>
  <si>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</si>
  <si>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</si>
  <si>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</si>
  <si>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</si>
  <si>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</si>
  <si>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</si>
  <si>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</si>
  <si>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</si>
  <si>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</si>
  <si>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</si>
  <si>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</si>
  <si>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</si>
  <si>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</si>
  <si>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</si>
  <si>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</si>
  <si>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</si>
  <si>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</si>
  <si>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</si>
  <si>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</si>
  <si>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</si>
  <si>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</si>
  <si>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</si>
  <si>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</si>
  <si>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</si>
  <si>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</si>
  <si>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</si>
  <si>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</si>
  <si>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</si>
  <si>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</si>
  <si>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</si>
  <si>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</si>
  <si>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</si>
  <si>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</si>
  <si>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</si>
  <si>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</si>
  <si>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</si>
  <si>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</si>
  <si>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</si>
  <si>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</si>
  <si>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</si>
  <si>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</si>
  <si>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</si>
  <si>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</si>
  <si>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</si>
  <si>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</si>
  <si>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</si>
  <si>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</si>
  <si>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</si>
  <si>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</si>
  <si>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</si>
  <si>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</si>
  <si>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</si>
  <si>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</si>
  <si>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</si>
  <si>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</si>
  <si>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</si>
  <si>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</si>
  <si>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</si>
  <si>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</si>
  <si>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</si>
  <si>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</si>
  <si>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</si>
  <si>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</si>
  <si>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</si>
  <si>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</si>
  <si>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</si>
  <si>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</si>
  <si>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</si>
  <si>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</si>
  <si>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</si>
  <si>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</si>
  <si>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</si>
  <si>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</si>
  <si>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</si>
  <si>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</si>
  <si>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</si>
  <si>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</si>
  <si>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</si>
  <si>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</si>
  <si>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</si>
  <si>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</si>
  <si>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</si>
  <si>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</si>
  <si>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</si>
  <si>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</si>
  <si>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</si>
  <si>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</si>
  <si>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</si>
  <si>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</si>
  <si>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</si>
  <si>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</si>
  <si>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</si>
  <si>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</si>
  <si>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</si>
  <si>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</si>
  <si>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</si>
  <si>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</si>
  <si>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</si>
  <si>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</si>
  <si>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</si>
  <si>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</si>
  <si>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</si>
  <si>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</si>
  <si>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</si>
  <si>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</si>
  <si>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</si>
  <si>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</si>
  <si>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</si>
  <si>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</si>
  <si>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</si>
  <si>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</si>
  <si>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</si>
  <si>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</si>
  <si>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</si>
  <si>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</si>
  <si>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</si>
  <si>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</si>
  <si>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</si>
  <si>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</si>
  <si>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</si>
  <si>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</si>
  <si>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</si>
  <si>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</si>
  <si>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</si>
  <si>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</si>
  <si>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</si>
  <si>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</si>
  <si>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</si>
  <si>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</si>
  <si>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</si>
  <si>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</si>
  <si>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</si>
  <si>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</si>
  <si>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</si>
  <si>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</si>
  <si>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</si>
  <si>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</si>
  <si>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</si>
  <si>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</si>
  <si>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</si>
  <si>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</si>
  <si>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</si>
  <si>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</si>
  <si>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</si>
  <si>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</si>
  <si>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</si>
  <si>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</si>
  <si>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</si>
  <si>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</si>
  <si>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</si>
  <si>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</si>
  <si>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</si>
  <si>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</si>
  <si>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</si>
  <si>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</si>
  <si>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</si>
  <si>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</si>
  <si>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</si>
  <si>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</si>
  <si>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</si>
  <si>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</si>
  <si>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</si>
  <si>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</si>
  <si>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</si>
  <si>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</si>
  <si>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</si>
  <si>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</si>
  <si>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</si>
  <si>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</si>
  <si>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</si>
  <si>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</si>
  <si>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</si>
  <si>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</si>
  <si>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</si>
  <si>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</si>
  <si>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</si>
  <si>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</si>
  <si>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</si>
  <si>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</si>
  <si>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</si>
  <si>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</si>
  <si>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</si>
  <si>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</si>
  <si>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</si>
  <si>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</si>
  <si>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</si>
  <si>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</si>
  <si>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</si>
  <si>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</si>
  <si>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</si>
  <si>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</si>
  <si>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</si>
  <si>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</si>
  <si>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</si>
  <si>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</si>
  <si>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</si>
  <si>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</si>
  <si>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</si>
  <si>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</si>
  <si>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</si>
  <si>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</si>
  <si>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</si>
  <si>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</si>
  <si>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</si>
  <si>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</si>
  <si>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</si>
  <si>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</si>
  <si>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</si>
  <si>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</si>
  <si>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</si>
  <si>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</si>
  <si>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</si>
  <si>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</si>
  <si>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</si>
  <si>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</si>
  <si>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</si>
  <si>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</si>
  <si>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</si>
  <si>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</si>
  <si>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</si>
  <si>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</si>
  <si>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</si>
  <si>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</si>
  <si>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</si>
  <si>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</si>
  <si>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</si>
  <si>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</si>
  <si>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</si>
  <si>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</si>
  <si>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</si>
  <si>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</si>
  <si>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</si>
  <si>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</si>
  <si>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</si>
  <si>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</si>
  <si>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</si>
  <si>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</si>
  <si>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</si>
  <si>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</si>
  <si>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</si>
  <si>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</si>
  <si>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</si>
  <si>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</si>
  <si>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</si>
  <si>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</si>
  <si>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</si>
  <si>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</si>
  <si>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</si>
  <si>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</si>
  <si>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</si>
  <si>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</si>
  <si>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</si>
  <si>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</si>
  <si>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</si>
  <si>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</si>
  <si>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</si>
  <si>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</si>
  <si>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</si>
  <si>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</si>
  <si>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</si>
  <si>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</si>
  <si>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</si>
  <si>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</si>
  <si>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</si>
  <si>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</si>
  <si>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</si>
  <si>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</si>
  <si>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</si>
  <si>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</si>
  <si>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</si>
  <si>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</si>
  <si>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</si>
  <si>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</si>
  <si>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</si>
  <si>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</si>
  <si>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</si>
  <si>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</si>
  <si>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</si>
  <si>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</si>
  <si>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</si>
  <si>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</si>
  <si>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</si>
  <si>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</si>
  <si>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</si>
  <si>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</si>
  <si>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</si>
  <si>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</si>
  <si>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</si>
  <si>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</si>
  <si>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</si>
  <si>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</si>
  <si>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</si>
  <si>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</si>
  <si>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</si>
  <si>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</si>
  <si>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</si>
  <si>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</si>
  <si>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</si>
  <si>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</si>
  <si>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</si>
  <si>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</si>
  <si>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</si>
  <si>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</si>
  <si>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</si>
  <si>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</si>
  <si>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</si>
  <si>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</si>
  <si>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</si>
  <si>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</si>
  <si>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</si>
  <si>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</si>
  <si>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</si>
  <si>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</si>
  <si>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</si>
  <si>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</si>
  <si>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</si>
  <si>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</si>
  <si>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</si>
  <si>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</si>
  <si>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</si>
  <si>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</si>
  <si>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</si>
  <si>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</si>
  <si>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</si>
  <si>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</si>
  <si>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</si>
  <si>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</si>
  <si>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</si>
  <si>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</si>
  <si>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</si>
  <si>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</si>
  <si>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</si>
  <si>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</si>
  <si>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</si>
  <si>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</si>
  <si>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</si>
  <si>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</si>
  <si>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</si>
  <si>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</si>
  <si>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</si>
  <si>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</si>
  <si>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</si>
  <si>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</si>
  <si>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</si>
  <si>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</si>
  <si>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</si>
  <si>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</si>
  <si>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</si>
  <si>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</si>
  <si>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</si>
  <si>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</si>
  <si>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</si>
  <si>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</si>
  <si>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</si>
  <si>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</si>
  <si>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</si>
  <si>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</si>
  <si>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</si>
  <si>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</si>
  <si>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</si>
  <si>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</si>
  <si>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</si>
  <si>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</si>
  <si>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</si>
  <si>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</si>
  <si>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</si>
  <si>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</si>
  <si>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</si>
  <si>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</si>
  <si>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</si>
  <si>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</si>
  <si>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</si>
  <si>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</si>
  <si>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</si>
  <si>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</si>
  <si>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</si>
  <si>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</si>
  <si>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</si>
  <si>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</si>
  <si>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</si>
  <si>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</si>
  <si>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</si>
  <si>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</si>
  <si>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</si>
  <si>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</si>
  <si>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</si>
  <si>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</si>
  <si>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</si>
  <si>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</si>
  <si>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</si>
  <si>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</si>
  <si>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</si>
  <si>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</si>
  <si>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</si>
  <si>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</si>
  <si>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</si>
  <si>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</si>
  <si>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</si>
  <si>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</si>
  <si>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</si>
  <si>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</si>
  <si>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</si>
  <si>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</si>
  <si>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</si>
  <si>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</si>
  <si>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</si>
  <si>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</si>
  <si>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</si>
  <si>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</si>
  <si>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</si>
  <si>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</si>
  <si>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</si>
  <si>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</si>
  <si>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</si>
  <si>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</si>
  <si>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</si>
  <si>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</si>
  <si>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</si>
  <si>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</si>
  <si>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</si>
  <si>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</si>
  <si>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</si>
  <si>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</si>
  <si>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</si>
  <si>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</si>
  <si>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</si>
  <si>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</si>
  <si>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</si>
  <si>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</si>
  <si>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</si>
  <si>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</si>
  <si>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</si>
  <si>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</si>
  <si>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</si>
  <si>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</si>
  <si>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</si>
  <si>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</si>
  <si>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</si>
  <si>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</si>
  <si>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</si>
  <si>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</si>
  <si>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</si>
  <si>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</si>
  <si>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</si>
  <si>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</si>
  <si>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</si>
  <si>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</si>
  <si>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</si>
  <si>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</si>
  <si>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</si>
  <si>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</si>
  <si>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</si>
  <si>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</si>
  <si>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</si>
  <si>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</si>
  <si>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</si>
  <si>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</si>
  <si>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</si>
  <si>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</si>
  <si>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</si>
  <si>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</si>
  <si>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</si>
  <si>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</si>
  <si>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</si>
  <si>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</si>
  <si>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</si>
  <si>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</si>
  <si>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</si>
  <si>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</si>
  <si>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</si>
  <si>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</si>
  <si>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</si>
  <si>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</si>
  <si>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</si>
  <si>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</si>
  <si>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</si>
  <si>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</si>
  <si>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</si>
  <si>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</si>
  <si>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</si>
  <si>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</si>
  <si>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</si>
  <si>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</si>
  <si>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</si>
  <si>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</si>
  <si>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</si>
  <si>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</si>
  <si>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</si>
  <si>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</si>
  <si>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</si>
  <si>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</si>
  <si>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</si>
  <si>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</si>
  <si>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</si>
  <si>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</si>
  <si>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</si>
  <si>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</si>
  <si>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</si>
  <si>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</si>
  <si>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</si>
  <si>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</si>
  <si>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</si>
  <si>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</si>
  <si>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</si>
  <si>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</si>
  <si>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</si>
  <si>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</si>
  <si>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</si>
  <si>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</si>
  <si>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</si>
  <si>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</si>
  <si>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</si>
  <si>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</si>
  <si>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</si>
  <si>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</si>
  <si>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</si>
  <si>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</si>
  <si>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</si>
  <si>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</si>
  <si>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</si>
  <si>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</si>
  <si>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</si>
  <si>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</si>
  <si>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</si>
  <si>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</si>
  <si>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</si>
  <si>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</si>
  <si>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</si>
  <si>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</si>
  <si>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</si>
  <si>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</si>
  <si>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</si>
  <si>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</si>
  <si>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</si>
  <si>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</si>
  <si>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</si>
  <si>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</si>
  <si>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</si>
  <si>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</si>
  <si>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</si>
  <si>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</si>
  <si>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</si>
  <si>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</si>
  <si>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</si>
  <si>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</si>
  <si>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</si>
  <si>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</si>
  <si>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</si>
  <si>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</si>
  <si>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</si>
  <si>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</si>
  <si>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</si>
  <si>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</si>
  <si>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</si>
  <si>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</si>
  <si>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</si>
  <si>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</si>
  <si>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</si>
  <si>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</si>
  <si>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</si>
  <si>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</si>
  <si>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</si>
  <si>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</si>
  <si>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</si>
  <si>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</si>
  <si>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</si>
  <si>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</si>
  <si>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</si>
  <si>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</si>
  <si>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</si>
  <si>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</si>
  <si>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</si>
  <si>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</si>
  <si>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</si>
  <si>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</si>
  <si>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</si>
  <si>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</si>
  <si>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</si>
  <si>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</si>
  <si>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</si>
  <si>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</si>
  <si>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</si>
  <si>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</si>
  <si>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</si>
  <si>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</si>
  <si>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</si>
  <si>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</si>
  <si>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</si>
  <si>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</si>
  <si>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</si>
  <si>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</si>
  <si>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</si>
  <si>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</si>
  <si>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</si>
  <si>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</si>
  <si>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</si>
  <si>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</si>
  <si>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</si>
  <si>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</si>
  <si>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</si>
  <si>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</si>
  <si>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</si>
  <si>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</si>
  <si>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</si>
  <si>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</si>
  <si>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</si>
  <si>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</si>
  <si>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</si>
  <si>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</si>
  <si>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</si>
  <si>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</si>
  <si>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</si>
  <si>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</si>
  <si>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</si>
  <si>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</si>
  <si>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</si>
  <si>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</si>
  <si>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</si>
  <si>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</si>
  <si>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</si>
  <si>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</si>
  <si>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</si>
  <si>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</si>
  <si>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</si>
  <si>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</si>
  <si>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</si>
  <si>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</si>
  <si>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</si>
  <si>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</si>
  <si>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</si>
  <si>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</si>
  <si>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</si>
  <si>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</si>
  <si>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</si>
  <si>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</si>
  <si>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</si>
  <si>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</si>
  <si>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</si>
  <si>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</si>
  <si>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</si>
  <si>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</si>
  <si>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</si>
  <si>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</si>
  <si>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</si>
  <si>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</si>
  <si>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</si>
  <si>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</si>
  <si>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</si>
  <si>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</si>
  <si>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</si>
  <si>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</si>
  <si>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</si>
  <si>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</si>
  <si>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</si>
  <si>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</si>
  <si>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</si>
  <si>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</si>
  <si>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</si>
  <si>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</si>
  <si>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</si>
  <si>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</si>
  <si>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</si>
  <si>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</si>
  <si>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</si>
  <si>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</si>
  <si>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</si>
  <si>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</si>
  <si>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</si>
  <si>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</si>
  <si>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</si>
  <si>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</si>
  <si>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</si>
  <si>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</si>
  <si>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</si>
  <si>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</si>
  <si>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</si>
  <si>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</si>
  <si>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</si>
  <si>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</si>
  <si>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</si>
  <si>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</si>
  <si>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</si>
  <si>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</si>
  <si>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</si>
  <si>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</si>
  <si>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</si>
  <si>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</si>
  <si>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</si>
  <si>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</si>
  <si>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</si>
  <si>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</si>
  <si>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</si>
  <si>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</si>
  <si>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</si>
  <si>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</si>
  <si>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</si>
  <si>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</si>
  <si>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</si>
  <si>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</si>
  <si>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</si>
  <si>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</si>
  <si>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</si>
  <si>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</si>
  <si>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</si>
  <si>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</si>
  <si>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</si>
  <si>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</si>
  <si>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</si>
  <si>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</si>
  <si>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</si>
  <si>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</si>
  <si>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</si>
  <si>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</si>
  <si>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</si>
  <si>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</si>
  <si>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</si>
  <si>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</si>
  <si>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</si>
  <si>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</si>
  <si>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</si>
  <si>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</si>
  <si>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</si>
  <si>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</si>
  <si>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</si>
  <si>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</si>
  <si>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</si>
  <si>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</si>
  <si>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</si>
  <si>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</si>
  <si>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</si>
  <si>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</si>
  <si>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</si>
  <si>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</si>
  <si>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</si>
  <si>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</si>
  <si>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</si>
  <si>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</si>
  <si>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</si>
  <si>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</si>
  <si>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</si>
  <si>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</si>
  <si>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</si>
  <si>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</si>
  <si>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</si>
  <si>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</si>
  <si>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</si>
  <si>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</si>
  <si>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</si>
  <si>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</si>
  <si>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</si>
  <si>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</si>
  <si>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</si>
  <si>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</si>
  <si>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</si>
  <si>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</si>
  <si>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</si>
  <si>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</si>
  <si>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</si>
  <si>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</si>
  <si>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</si>
  <si>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</si>
  <si>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</si>
  <si>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</si>
  <si>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</si>
  <si>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</si>
  <si>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</si>
  <si>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</si>
  <si>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</si>
  <si>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</si>
  <si>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</si>
  <si>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</si>
  <si>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</si>
  <si>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</si>
  <si>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</si>
  <si>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</si>
  <si>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</si>
  <si>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</si>
  <si>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</si>
  <si>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</si>
  <si>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</si>
  <si>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</si>
  <si>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</si>
  <si>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</si>
  <si>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</si>
  <si>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</si>
  <si>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</si>
  <si>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</si>
  <si>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</si>
  <si>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</si>
  <si>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</si>
  <si>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</si>
  <si>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</si>
  <si>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</si>
  <si>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</si>
  <si>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</si>
  <si>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</si>
  <si>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</si>
  <si>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</si>
  <si>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</si>
  <si>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</si>
  <si>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</si>
  <si>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</si>
  <si>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</si>
  <si>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</si>
  <si>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</si>
  <si>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</si>
  <si>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</si>
  <si>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</si>
  <si>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</si>
  <si>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</si>
  <si>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</si>
  <si>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</si>
  <si>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</si>
  <si>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</si>
  <si>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</si>
  <si>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</si>
  <si>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</si>
  <si>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</si>
  <si>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</si>
  <si>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</si>
  <si>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</si>
  <si>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</si>
  <si>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</si>
  <si>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</si>
  <si>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</si>
  <si>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</si>
  <si>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</si>
  <si>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</si>
  <si>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</si>
  <si>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</si>
  <si>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</si>
  <si>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</si>
  <si>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</si>
  <si>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</si>
  <si>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</si>
  <si>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</si>
  <si>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</si>
  <si>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</si>
  <si>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</si>
  <si>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</si>
  <si>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</si>
  <si>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</si>
  <si>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</si>
  <si>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</si>
  <si>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</si>
  <si>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</si>
  <si>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</si>
  <si>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</si>
  <si>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</si>
  <si>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</si>
  <si>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</si>
  <si>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</si>
  <si>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</si>
  <si>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</si>
  <si>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</si>
  <si>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</si>
  <si>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</si>
  <si>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</si>
  <si>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</si>
  <si>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</si>
  <si>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</si>
  <si>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</si>
  <si>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</si>
  <si>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</si>
  <si>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</si>
  <si>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</si>
  <si>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</si>
  <si>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</si>
  <si>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</si>
  <si>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</si>
  <si>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</si>
  <si>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</si>
  <si>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</si>
  <si>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</si>
  <si>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</si>
  <si>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</si>
  <si>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</si>
  <si>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</si>
  <si>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</si>
  <si>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</si>
  <si>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</si>
  <si>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</si>
  <si>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</si>
  <si>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</si>
  <si>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</si>
  <si>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</si>
  <si>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</si>
  <si>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</si>
  <si>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</si>
  <si>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</si>
  <si>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</si>
  <si>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</si>
  <si>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</si>
  <si>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</si>
  <si>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</si>
  <si>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</si>
  <si>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</si>
  <si>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</si>
  <si>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</si>
  <si>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</si>
  <si>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</si>
  <si>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</si>
  <si>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</si>
  <si>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</si>
  <si>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</si>
  <si>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</si>
  <si>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</si>
  <si>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</si>
  <si>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</si>
  <si>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</si>
  <si>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</si>
  <si>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</si>
  <si>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</si>
  <si>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</si>
  <si>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</si>
  <si>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</si>
  <si>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</si>
  <si>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</si>
  <si>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</si>
  <si>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</si>
  <si>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</si>
  <si>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</si>
  <si>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</si>
  <si>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</si>
  <si>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</si>
  <si>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</si>
  <si>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</si>
  <si>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</si>
  <si>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</si>
  <si>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</si>
  <si>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</si>
  <si>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</si>
  <si>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</si>
  <si>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</si>
  <si>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</si>
  <si>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</si>
  <si>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</si>
  <si>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</si>
  <si>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</si>
  <si>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</si>
  <si>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</si>
  <si>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</si>
  <si>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</si>
  <si>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</si>
  <si>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</si>
  <si>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</si>
  <si>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</si>
  <si>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</si>
  <si>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</si>
  <si>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</si>
  <si>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</si>
  <si>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</si>
  <si>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</si>
  <si>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</si>
  <si>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</si>
  <si>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</si>
  <si>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</si>
  <si>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</si>
  <si>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</si>
  <si>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</si>
  <si>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</si>
  <si>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</si>
  <si>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</si>
  <si>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</si>
  <si>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</si>
  <si>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</si>
  <si>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</si>
  <si>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</si>
  <si>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</si>
  <si>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</si>
  <si>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</si>
  <si>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</si>
  <si>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</si>
  <si>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</si>
  <si>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</si>
  <si>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</si>
  <si>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</si>
  <si>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</si>
  <si>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</si>
  <si>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</si>
  <si>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</si>
  <si>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</si>
  <si>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</si>
  <si>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</si>
  <si>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</si>
  <si>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</si>
  <si>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</si>
  <si>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</si>
  <si>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</si>
  <si>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</si>
  <si>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</si>
  <si>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</si>
  <si>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</si>
  <si>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</si>
  <si>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</si>
  <si>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</si>
  <si>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</si>
  <si>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</si>
  <si>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</si>
  <si>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</si>
  <si>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</si>
  <si>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</si>
  <si>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</si>
  <si>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</si>
  <si>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</si>
  <si>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</si>
  <si>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</si>
  <si>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</si>
  <si>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</si>
  <si>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</si>
  <si>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</si>
  <si>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</si>
  <si>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</si>
  <si>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</si>
  <si>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</si>
  <si>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</si>
  <si>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</si>
  <si>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</si>
  <si>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</si>
  <si>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</si>
  <si>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</si>
  <si>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</si>
  <si>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</si>
  <si>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</si>
  <si>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</si>
  <si>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</si>
  <si>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</si>
  <si>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</si>
  <si>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</si>
  <si>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</si>
  <si>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</si>
  <si>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</si>
  <si>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</si>
  <si>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</si>
  <si>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</si>
  <si>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</si>
  <si>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</si>
  <si>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</si>
  <si>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</si>
  <si>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</si>
  <si>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</si>
  <si>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</si>
  <si>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</si>
  <si>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</si>
  <si>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</si>
  <si>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</si>
  <si>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</si>
  <si>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</si>
  <si>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</si>
  <si>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</si>
  <si>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</si>
  <si>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</si>
  <si>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</si>
  <si>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</si>
  <si>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</si>
  <si>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</si>
  <si>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</si>
  <si>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</si>
  <si>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</si>
  <si>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</si>
  <si>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</si>
  <si>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</si>
  <si>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</si>
  <si>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</si>
  <si>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</si>
  <si>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</si>
  <si>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</si>
  <si>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</si>
  <si>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</si>
  <si>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</si>
  <si>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</si>
  <si>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</si>
  <si>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</si>
  <si>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</si>
  <si>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</si>
  <si>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</si>
  <si>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</si>
  <si>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</si>
  <si>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</si>
  <si>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</si>
  <si>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</si>
  <si>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</si>
  <si>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</si>
  <si>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</si>
  <si>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</si>
  <si>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</si>
  <si>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</si>
  <si>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</si>
  <si>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</si>
  <si>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</si>
  <si>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</si>
  <si>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</si>
  <si>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</si>
  <si>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</si>
  <si>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</si>
  <si>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</si>
  <si>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</si>
  <si>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</si>
  <si>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</si>
  <si>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</si>
  <si>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</si>
  <si>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</si>
  <si>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</si>
  <si>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</si>
  <si>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</si>
  <si>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</si>
  <si>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</si>
  <si>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</si>
  <si>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</si>
  <si>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</si>
  <si>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</si>
  <si>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</si>
  <si>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</si>
  <si>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</si>
  <si>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</si>
  <si>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</si>
  <si>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</si>
  <si>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</si>
  <si>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</si>
  <si>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</si>
  <si>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</si>
  <si>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</si>
  <si>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</si>
  <si>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</si>
  <si>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</si>
  <si>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</si>
  <si>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</si>
  <si>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</si>
  <si>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</si>
  <si>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</si>
  <si>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</si>
  <si>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</si>
  <si>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</si>
  <si>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</si>
  <si>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</si>
  <si>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</si>
  <si>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</si>
  <si>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</si>
  <si>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</si>
  <si>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</si>
  <si>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</si>
  <si>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</si>
  <si>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</si>
  <si>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</si>
  <si>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</si>
  <si>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</si>
  <si>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</si>
  <si>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</si>
  <si>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</si>
  <si>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</si>
  <si>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</si>
  <si>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</si>
  <si>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</si>
  <si>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</si>
  <si>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</si>
  <si>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</si>
  <si>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</si>
  <si>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</si>
  <si>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</si>
  <si>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</si>
  <si>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</si>
  <si>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</si>
  <si>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</si>
  <si>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</si>
  <si>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</si>
  <si>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</si>
  <si>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</si>
  <si>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</si>
  <si>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</si>
  <si>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</si>
  <si>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</si>
  <si>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</si>
  <si>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</si>
  <si>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</si>
  <si>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</si>
  <si>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</si>
  <si>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</si>
  <si>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</si>
  <si>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</si>
  <si>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</si>
  <si>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</si>
  <si>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</si>
  <si>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</si>
  <si>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</si>
  <si>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</si>
  <si>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</si>
  <si>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</si>
  <si>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</si>
  <si>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</si>
  <si>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</si>
  <si>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</si>
  <si>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</si>
  <si>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</si>
  <si>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</si>
  <si>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</si>
  <si>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</si>
  <si>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</si>
  <si>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</si>
  <si>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</si>
  <si>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</si>
  <si>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</si>
  <si>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</si>
  <si>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</si>
  <si>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</si>
  <si>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</si>
  <si>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</si>
  <si>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</si>
  <si>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</si>
  <si>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</si>
  <si>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</si>
  <si>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</si>
  <si>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</si>
  <si>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</si>
  <si>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</si>
  <si>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</si>
  <si>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</si>
  <si>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</si>
  <si>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</si>
  <si>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</si>
  <si>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</si>
  <si>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</si>
  <si>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</si>
  <si>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</si>
  <si>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</si>
  <si>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</si>
  <si>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</si>
  <si>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</si>
  <si>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</si>
  <si>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</si>
  <si>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</si>
  <si>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</si>
  <si>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</si>
  <si>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</si>
  <si>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</si>
  <si>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</si>
  <si>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</si>
  <si>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</si>
  <si>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</si>
  <si>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</si>
  <si>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</si>
  <si>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</si>
  <si>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</si>
  <si>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</si>
  <si>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</si>
  <si>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</si>
  <si>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</si>
  <si>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</si>
  <si>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</si>
  <si>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</si>
  <si>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</si>
  <si>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</si>
  <si>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</si>
  <si>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</si>
  <si>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</si>
  <si>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</si>
  <si>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</si>
  <si>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</si>
  <si>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</si>
  <si>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</si>
  <si>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</si>
  <si>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</si>
  <si>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</si>
  <si>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</si>
  <si>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</si>
  <si>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</si>
  <si>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</si>
  <si>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</si>
  <si>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</si>
  <si>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</si>
  <si>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</si>
  <si>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</si>
  <si>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</si>
  <si>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</si>
  <si>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</si>
  <si>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</si>
  <si>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</si>
  <si>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</si>
  <si>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</si>
  <si>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</si>
  <si>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</si>
  <si>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</si>
  <si>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</si>
  <si>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</si>
  <si>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</si>
  <si>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</si>
  <si>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</si>
  <si>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</si>
  <si>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</si>
  <si>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</si>
  <si>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</si>
  <si>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</si>
  <si>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</si>
  <si>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</si>
  <si>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</si>
  <si>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</si>
  <si>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</si>
  <si>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</si>
  <si>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</si>
  <si>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</si>
  <si>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</si>
  <si>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</si>
  <si>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</si>
  <si>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</si>
  <si>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</si>
  <si>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</si>
  <si>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</si>
  <si>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</si>
  <si>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</si>
  <si>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</si>
  <si>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</si>
  <si>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</si>
  <si>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</si>
  <si>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</si>
  <si>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</si>
  <si>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</si>
  <si>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</si>
  <si>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</si>
  <si>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</si>
  <si>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</si>
  <si>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</si>
  <si>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</si>
  <si>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</si>
  <si>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</si>
  <si>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</si>
  <si>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</si>
  <si>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</si>
  <si>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</si>
  <si>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</si>
  <si>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</si>
  <si>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</si>
  <si>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</si>
  <si>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</si>
  <si>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</si>
  <si>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</si>
  <si>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</si>
  <si>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</si>
  <si>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</si>
  <si>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</si>
  <si>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</si>
  <si>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</si>
  <si>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</si>
  <si>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</si>
  <si>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</si>
  <si>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</si>
  <si>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</si>
  <si>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</si>
  <si>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</si>
  <si>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</si>
  <si>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</si>
  <si>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</si>
  <si>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</si>
  <si>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</si>
  <si>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</si>
  <si>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</si>
  <si>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</si>
  <si>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</si>
  <si>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</si>
  <si>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</si>
  <si>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</si>
  <si>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</si>
  <si>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</si>
  <si>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</si>
  <si>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</si>
  <si>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</si>
  <si>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</si>
  <si>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</si>
  <si>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</si>
  <si>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</si>
  <si>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</si>
  <si>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</si>
  <si>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</si>
  <si>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</si>
  <si>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</si>
  <si>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</si>
  <si>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</si>
  <si>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</si>
  <si>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</si>
  <si>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</si>
  <si>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</si>
  <si>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</si>
  <si>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</si>
  <si>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</si>
  <si>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</si>
  <si>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</si>
  <si>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</si>
  <si>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</si>
  <si>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</si>
  <si>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</si>
  <si>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</si>
  <si>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</si>
  <si>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</si>
  <si>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</si>
  <si>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</si>
  <si>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</si>
  <si>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</si>
  <si>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</si>
  <si>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</si>
  <si>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</si>
  <si>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</si>
  <si>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</si>
  <si>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</si>
  <si>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</si>
  <si>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</si>
  <si>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</si>
  <si>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</si>
  <si>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</si>
  <si>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</si>
  <si>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</si>
  <si>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</si>
  <si>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</si>
  <si>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</si>
  <si>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</si>
  <si>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</si>
  <si>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</si>
  <si>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</si>
  <si>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</si>
  <si>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</si>
  <si>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</si>
  <si>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</si>
  <si>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</si>
  <si>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</si>
  <si>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</si>
  <si>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</si>
  <si>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</si>
  <si>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</si>
  <si>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</si>
  <si>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</si>
  <si>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</si>
  <si>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</si>
  <si>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</si>
  <si>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</si>
  <si>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</si>
  <si>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</si>
  <si>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</si>
  <si>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</si>
  <si>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</si>
  <si>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</si>
  <si>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</si>
  <si>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</si>
  <si>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</si>
  <si>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</si>
  <si>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</si>
  <si>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</si>
  <si>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</si>
  <si>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</si>
  <si>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</si>
  <si>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</si>
  <si>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</si>
  <si>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</si>
  <si>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</si>
  <si>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</si>
  <si>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</si>
  <si>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</si>
  <si>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</si>
  <si>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</si>
  <si>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</si>
  <si>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</si>
  <si>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</si>
  <si>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</si>
  <si>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</si>
  <si>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</si>
  <si>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</si>
  <si>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</si>
  <si>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</si>
  <si>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</si>
  <si>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</si>
  <si>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</si>
  <si>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</si>
  <si>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</si>
  <si>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</si>
  <si>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</si>
  <si>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</si>
  <si>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</si>
  <si>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</si>
  <si>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</si>
  <si>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</si>
  <si>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</si>
  <si>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</si>
  <si>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</si>
  <si>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</si>
  <si>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</si>
  <si>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</si>
  <si>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</si>
  <si>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</si>
  <si>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</si>
  <si>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</si>
  <si>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</si>
  <si>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</si>
  <si>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</si>
  <si>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</si>
  <si>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</si>
  <si>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</si>
  <si>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</si>
  <si>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</si>
  <si>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</si>
  <si>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</si>
  <si>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</si>
  <si>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</si>
  <si>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</si>
  <si>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</si>
  <si>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</si>
  <si>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</si>
  <si>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</si>
  <si>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</si>
  <si>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</si>
  <si>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</si>
  <si>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</si>
  <si>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</si>
  <si>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</si>
  <si>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</si>
  <si>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</si>
  <si>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</si>
  <si>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</si>
  <si>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</si>
  <si>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</si>
  <si>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</si>
  <si>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</si>
  <si>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</si>
  <si>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</si>
  <si>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</si>
  <si>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</si>
  <si>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</si>
  <si>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</si>
  <si>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</si>
  <si>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</si>
  <si>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</si>
  <si>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</si>
  <si>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</si>
  <si>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</si>
  <si>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</si>
  <si>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</si>
  <si>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</si>
  <si>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</si>
  <si>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</si>
  <si>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</si>
  <si>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</si>
  <si>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</si>
  <si>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</si>
  <si>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</si>
  <si>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</si>
  <si>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</si>
  <si>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</si>
  <si>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</si>
  <si>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</si>
  <si>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</si>
  <si>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</si>
  <si>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</si>
  <si>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</si>
  <si>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</si>
  <si>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</si>
  <si>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</si>
  <si>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</si>
  <si>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</si>
  <si>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</si>
  <si>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</si>
  <si>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</si>
  <si>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</si>
  <si>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</si>
  <si>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</si>
  <si>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</si>
  <si>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</si>
  <si>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</si>
  <si>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</si>
  <si>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</si>
  <si>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</si>
  <si>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</si>
  <si>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</si>
  <si>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</si>
  <si>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</si>
  <si>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</si>
  <si>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</si>
  <si>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</si>
  <si>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</si>
  <si>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</si>
  <si>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</si>
  <si>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</si>
  <si>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</si>
  <si>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</si>
  <si>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</si>
  <si>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</si>
  <si>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</si>
  <si>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</si>
  <si>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</si>
  <si>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</si>
  <si>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</si>
  <si>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</si>
  <si>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</si>
  <si>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</si>
  <si>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</si>
  <si>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</si>
  <si>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</si>
  <si>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</si>
  <si>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</si>
  <si>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</si>
  <si>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</si>
  <si>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</si>
  <si>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</si>
  <si>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</si>
  <si>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</si>
  <si>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</si>
  <si>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</si>
  <si>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</si>
  <si>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</si>
  <si>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</si>
  <si>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</si>
  <si>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</si>
  <si>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</si>
  <si>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</si>
  <si>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</si>
  <si>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</si>
  <si>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</si>
  <si>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</si>
  <si>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</si>
  <si>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</si>
  <si>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</si>
  <si>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</si>
  <si>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</si>
  <si>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</si>
  <si>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</si>
  <si>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</si>
  <si>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</si>
  <si>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</si>
  <si>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</si>
  <si>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</si>
  <si>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</si>
  <si>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</si>
  <si>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</si>
  <si>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</si>
  <si>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</si>
  <si>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</si>
  <si>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</si>
  <si>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</si>
  <si>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</si>
  <si>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</si>
  <si>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</si>
  <si>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</si>
  <si>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</si>
  <si>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</si>
  <si>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</si>
  <si>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</si>
  <si>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</si>
  <si>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</si>
  <si>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</si>
  <si>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</si>
  <si>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</si>
  <si>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</si>
  <si>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</si>
  <si>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</si>
  <si>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</si>
  <si>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</si>
  <si>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</si>
  <si>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</si>
  <si>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</si>
  <si>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</si>
  <si>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</si>
  <si>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</si>
  <si>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</si>
  <si>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</si>
  <si>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</si>
  <si>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</si>
  <si>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</si>
  <si>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</si>
  <si>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</si>
  <si>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</si>
  <si>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</si>
  <si>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</si>
  <si>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</si>
  <si>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</si>
  <si>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</si>
  <si>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</si>
  <si>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</si>
  <si>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</si>
  <si>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</si>
  <si>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</si>
  <si>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</si>
  <si>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</si>
  <si>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</si>
  <si>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</si>
  <si>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</si>
  <si>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</si>
  <si>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</si>
  <si>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</si>
  <si>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</si>
  <si>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</si>
  <si>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</si>
  <si>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</si>
  <si>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</si>
  <si>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</si>
  <si>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</si>
  <si>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</si>
  <si>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</si>
  <si>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</si>
  <si>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</si>
  <si>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</si>
  <si>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</si>
  <si>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</si>
  <si>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</si>
  <si>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</si>
  <si>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</si>
  <si>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</si>
  <si>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</si>
  <si>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</si>
  <si>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</si>
  <si>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</si>
  <si>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</si>
  <si>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</si>
  <si>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</si>
  <si>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</si>
  <si>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</si>
  <si>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</si>
  <si>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</si>
  <si>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</si>
  <si>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</si>
  <si>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</si>
  <si>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</si>
  <si>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</si>
  <si>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</si>
  <si>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</si>
  <si>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</si>
  <si>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</si>
  <si>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</si>
  <si>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</si>
  <si>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</si>
  <si>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</si>
  <si>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</si>
  <si>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</si>
  <si>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</si>
  <si>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</si>
  <si>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</si>
  <si>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</si>
  <si>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</si>
  <si>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</si>
  <si>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</si>
  <si>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</si>
  <si>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</si>
  <si>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</si>
  <si>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</si>
  <si>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</si>
  <si>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</si>
  <si>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</si>
  <si>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</si>
  <si>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</si>
  <si>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</si>
  <si>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</si>
  <si>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</si>
  <si>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</si>
  <si>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</si>
  <si>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</si>
  <si>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</si>
  <si>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</si>
  <si>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</si>
  <si>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</si>
  <si>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</si>
  <si>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</si>
  <si>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</si>
  <si>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</si>
  <si>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</si>
  <si>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</si>
  <si>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</si>
  <si>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</si>
  <si>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</si>
  <si>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</si>
  <si>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</si>
  <si>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</si>
  <si>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</si>
  <si>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</si>
  <si>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</si>
  <si>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</si>
  <si>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</si>
  <si>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</si>
  <si>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</si>
  <si>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</si>
  <si>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</si>
  <si>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</si>
  <si>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</si>
  <si>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</si>
  <si>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</si>
  <si>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</si>
  <si>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</si>
  <si>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</si>
  <si>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</si>
  <si>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</si>
  <si>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</si>
  <si>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</si>
  <si>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</si>
  <si>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</si>
  <si>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</si>
  <si>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</si>
  <si>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</si>
  <si>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</si>
  <si>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</si>
  <si>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</si>
  <si>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</si>
  <si>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</si>
  <si>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</si>
  <si>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</si>
  <si>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</si>
  <si>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</si>
  <si>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</si>
  <si>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</si>
  <si>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</si>
  <si>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</si>
  <si>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</si>
  <si>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</si>
  <si>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</si>
  <si>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</si>
  <si>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</si>
  <si>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</si>
  <si>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</si>
  <si>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</si>
  <si>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</si>
  <si>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</si>
  <si>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</si>
  <si>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</si>
  <si>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</si>
  <si>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</si>
  <si>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</si>
  <si>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</si>
  <si>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</si>
  <si>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</si>
  <si>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</si>
  <si>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</si>
  <si>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</si>
  <si>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</si>
  <si>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</si>
  <si>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</si>
  <si>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</si>
  <si>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</si>
  <si>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</si>
  <si>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</si>
  <si>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</si>
  <si>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</si>
  <si>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</si>
  <si>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</si>
  <si>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</si>
  <si>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</si>
  <si>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</si>
  <si>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</si>
  <si>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</si>
  <si>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</si>
  <si>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</si>
  <si>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</si>
  <si>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</si>
  <si>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</si>
  <si>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</si>
  <si>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</si>
  <si>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</si>
  <si>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</si>
  <si>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</si>
  <si>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</si>
  <si>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</si>
  <si>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</si>
  <si>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</si>
  <si>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</si>
  <si>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</si>
  <si>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</si>
  <si>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</si>
  <si>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</si>
  <si>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</si>
  <si>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</si>
  <si>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</si>
  <si>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</si>
  <si>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</si>
  <si>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</si>
  <si>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</si>
  <si>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</si>
  <si>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</si>
  <si>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</si>
  <si>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</si>
  <si>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</si>
  <si>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</si>
  <si>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</si>
  <si>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</si>
  <si>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</si>
  <si>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</si>
  <si>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</si>
  <si>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</si>
  <si>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</si>
  <si>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</si>
  <si>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</si>
  <si>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</si>
  <si>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</si>
  <si>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</si>
  <si>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</si>
  <si>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</si>
  <si>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</si>
  <si>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</si>
  <si>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</si>
  <si>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</si>
  <si>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</si>
  <si>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</si>
  <si>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</si>
  <si>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</si>
  <si>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</si>
  <si>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</si>
  <si>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</si>
  <si>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</si>
  <si>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</si>
  <si>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</si>
  <si>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</si>
  <si>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</si>
  <si>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</si>
  <si>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</si>
  <si>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</si>
  <si>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</si>
  <si>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</si>
  <si>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</si>
  <si>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</si>
  <si>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</si>
  <si>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</si>
  <si>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</si>
  <si>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</si>
  <si>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</si>
  <si>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</si>
  <si>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</si>
  <si>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</si>
  <si>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</si>
  <si>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</si>
  <si>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</si>
  <si>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</si>
  <si>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</si>
  <si>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</si>
  <si>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</si>
  <si>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</si>
  <si>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</si>
  <si>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</si>
  <si>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</si>
  <si>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</si>
  <si>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</si>
  <si>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</si>
  <si>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</si>
  <si>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</si>
  <si>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</si>
  <si>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</si>
  <si>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</si>
  <si>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</si>
  <si>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</si>
  <si>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</si>
  <si>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</si>
  <si>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</si>
  <si>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</si>
  <si>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</si>
  <si>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</si>
  <si>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</si>
  <si>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</si>
  <si>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</si>
  <si>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</si>
  <si>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</si>
  <si>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</si>
  <si>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</si>
  <si>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</si>
  <si>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</si>
  <si>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</si>
  <si>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</si>
  <si>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</si>
  <si>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</si>
  <si>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</si>
  <si>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</si>
  <si>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</si>
  <si>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</si>
  <si>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</si>
  <si>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</si>
  <si>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</si>
  <si>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</si>
  <si>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</si>
  <si>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</si>
  <si>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</si>
  <si>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</si>
  <si>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</si>
  <si>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</si>
  <si>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</si>
  <si>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</si>
  <si>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</si>
  <si>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</si>
  <si>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</si>
  <si>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</si>
  <si>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</si>
  <si>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</si>
  <si>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</si>
  <si>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</si>
  <si>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</si>
  <si>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</si>
  <si>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</si>
  <si>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</si>
  <si>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</si>
  <si>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</si>
  <si>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</si>
  <si>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</si>
  <si>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</si>
  <si>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</si>
  <si>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</si>
  <si>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</si>
  <si>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</si>
  <si>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</si>
  <si>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</si>
  <si>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</si>
  <si>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</si>
  <si>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</si>
  <si>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</si>
  <si>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</si>
  <si>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</si>
  <si>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</si>
  <si>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</si>
  <si>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</si>
  <si>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</si>
  <si>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</si>
  <si>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</si>
  <si>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</si>
  <si>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</si>
  <si>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</si>
  <si>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</si>
  <si>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</si>
  <si>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</si>
  <si>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</si>
  <si>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</si>
  <si>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</si>
  <si>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</si>
  <si>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</si>
  <si>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</si>
  <si>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</si>
  <si>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</si>
  <si>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</si>
  <si>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</si>
  <si>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</si>
  <si>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</si>
  <si>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</si>
  <si>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</si>
  <si>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</si>
  <si>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</si>
  <si>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</si>
  <si>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</si>
  <si>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</si>
  <si>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</si>
  <si>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</si>
  <si>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</si>
  <si>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</si>
  <si>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</si>
  <si>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</si>
  <si>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</si>
  <si>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</si>
  <si>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</si>
  <si>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</si>
  <si>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</si>
  <si>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</si>
  <si>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</si>
  <si>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</si>
  <si>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</si>
  <si>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</si>
  <si>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</si>
  <si>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</si>
  <si>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</si>
  <si>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</si>
  <si>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</si>
  <si>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</si>
  <si>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</si>
  <si>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</si>
  <si>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</si>
  <si>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</si>
  <si>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</si>
  <si>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</si>
  <si>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</si>
  <si>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</si>
  <si>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</si>
  <si>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</si>
  <si>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</si>
  <si>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</si>
  <si>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</si>
  <si>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</si>
  <si>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</si>
  <si>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</si>
  <si>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</si>
  <si>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</si>
  <si>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</si>
  <si>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</si>
  <si>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</si>
  <si>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</si>
  <si>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</si>
  <si>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</si>
  <si>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</si>
  <si>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</si>
  <si>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</si>
  <si>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</si>
  <si>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</si>
  <si>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</si>
  <si>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</si>
  <si>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</si>
  <si>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</si>
  <si>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</si>
  <si>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</si>
  <si>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</si>
  <si>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</si>
  <si>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</si>
  <si>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</si>
  <si>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</si>
  <si>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</si>
  <si>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</si>
  <si>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</si>
  <si>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</si>
  <si>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</si>
  <si>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</si>
  <si>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</si>
  <si>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</si>
  <si>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</si>
  <si>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</si>
  <si>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</si>
  <si>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</si>
  <si>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</si>
  <si>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</si>
  <si>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</si>
  <si>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</si>
  <si>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</si>
  <si>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</si>
  <si>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</si>
  <si>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</si>
  <si>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</si>
  <si>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</si>
  <si>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</si>
  <si>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</si>
  <si>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</si>
  <si>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</si>
  <si>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</si>
  <si>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</si>
  <si>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</si>
  <si>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</si>
  <si>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</si>
  <si>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</si>
  <si>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</si>
  <si>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</si>
  <si>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</si>
  <si>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</si>
  <si>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</si>
  <si>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</si>
  <si>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</si>
  <si>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</si>
  <si>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</si>
  <si>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</si>
  <si>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</si>
  <si>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</si>
  <si>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</si>
  <si>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</si>
  <si>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</si>
  <si>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</si>
  <si>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</si>
  <si>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</si>
  <si>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</si>
  <si>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</si>
  <si>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</si>
  <si>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</si>
  <si>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</si>
  <si>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</si>
  <si>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</si>
  <si>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</si>
  <si>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</si>
  <si>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</si>
  <si>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</si>
  <si>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</si>
  <si>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</si>
  <si>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</si>
  <si>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</si>
  <si>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</si>
  <si>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</si>
  <si>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</si>
  <si>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</si>
  <si>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</si>
  <si>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</si>
  <si>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</si>
  <si>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</si>
  <si>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</si>
  <si>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</si>
  <si>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</si>
  <si>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</si>
  <si>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</si>
  <si>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</si>
  <si>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</si>
  <si>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</si>
  <si>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</si>
  <si>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</si>
  <si>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</si>
  <si>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</si>
  <si>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</si>
  <si>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</si>
  <si>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</si>
  <si>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</si>
  <si>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</si>
  <si>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</si>
  <si>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</si>
  <si>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</si>
  <si>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</si>
  <si>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</si>
  <si>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</si>
  <si>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</si>
  <si>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</si>
  <si>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</si>
  <si>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</si>
  <si>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</si>
  <si>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</si>
  <si>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</si>
  <si>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</si>
  <si>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</si>
  <si>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</si>
  <si>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</si>
  <si>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</si>
  <si>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</si>
  <si>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</si>
  <si>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</si>
  <si>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</si>
  <si>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</si>
  <si>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</si>
  <si>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</si>
  <si>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</si>
  <si>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</si>
  <si>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</si>
  <si>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</si>
  <si>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</si>
  <si>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</si>
  <si>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</si>
  <si>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</si>
  <si>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</si>
  <si>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</si>
  <si>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</si>
  <si>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</si>
  <si>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</si>
  <si>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</si>
  <si>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</si>
  <si>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</si>
  <si>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</si>
  <si>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</si>
  <si>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</si>
  <si>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</si>
  <si>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</si>
  <si>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</si>
  <si>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</si>
  <si>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</si>
  <si>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</si>
  <si>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</si>
  <si>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</si>
  <si>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</si>
  <si>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</si>
  <si>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</si>
  <si>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</si>
  <si>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</si>
  <si>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</si>
  <si>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</si>
  <si>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</si>
  <si>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</si>
  <si>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</si>
  <si>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</si>
  <si>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</si>
  <si>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</si>
  <si>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</si>
  <si>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</si>
  <si>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</si>
  <si>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</si>
  <si>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</si>
  <si>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</si>
  <si>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</si>
  <si>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</si>
  <si>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</si>
  <si>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</si>
  <si>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</si>
  <si>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</si>
  <si>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</si>
  <si>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</si>
  <si>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</si>
  <si>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</si>
  <si>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</si>
  <si>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</si>
  <si>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</si>
  <si>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</si>
  <si>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</si>
  <si>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</si>
  <si>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</si>
  <si>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</si>
  <si>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</si>
  <si>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</si>
  <si>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</si>
  <si>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</si>
  <si>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</si>
  <si>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</si>
  <si>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</si>
  <si>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</si>
  <si>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</si>
  <si>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</si>
  <si>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</si>
  <si>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</si>
  <si>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</si>
  <si>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</si>
  <si>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</si>
  <si>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</si>
  <si>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</si>
  <si>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</si>
  <si>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</si>
  <si>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</si>
  <si>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</si>
  <si>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</si>
  <si>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</si>
  <si>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</si>
  <si>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</si>
  <si>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</si>
  <si>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</si>
  <si>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</si>
  <si>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</si>
  <si>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</si>
  <si>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</si>
  <si>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</si>
  <si>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</si>
  <si>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</si>
  <si>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</si>
  <si>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</si>
  <si>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</si>
  <si>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</si>
  <si>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</si>
  <si>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</si>
  <si>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</si>
  <si>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</si>
  <si>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</si>
  <si>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</si>
  <si>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</si>
  <si>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</si>
  <si>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</si>
  <si>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</si>
  <si>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</si>
  <si>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</si>
  <si>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</si>
  <si>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</si>
  <si>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</si>
  <si>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</si>
  <si>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</si>
  <si>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</si>
  <si>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</si>
  <si>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</si>
  <si>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</si>
  <si>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</si>
  <si>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</si>
  <si>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</si>
  <si>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</si>
  <si>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</si>
  <si>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</si>
  <si>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</si>
  <si>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</si>
  <si>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</si>
  <si>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</si>
  <si>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</si>
  <si>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</si>
  <si>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</si>
  <si>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</si>
  <si>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</si>
  <si>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</si>
  <si>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</si>
  <si>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</si>
  <si>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</si>
  <si>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</si>
  <si>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</si>
  <si>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</si>
  <si>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</si>
  <si>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</si>
  <si>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</si>
  <si>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</si>
  <si>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</si>
  <si>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</si>
  <si>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</si>
  <si>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</si>
  <si>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</si>
  <si>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</si>
  <si>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</si>
  <si>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</si>
  <si>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</si>
  <si>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</si>
  <si>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</si>
  <si>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</si>
  <si>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</si>
  <si>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</si>
  <si>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</si>
  <si>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</si>
  <si>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</si>
  <si>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</si>
  <si>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</si>
  <si>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</si>
  <si>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</si>
  <si>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</si>
  <si>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</si>
  <si>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</si>
  <si>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</si>
  <si>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</si>
  <si>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</si>
  <si>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</si>
  <si>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</si>
  <si>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</si>
  <si>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</si>
  <si>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</si>
  <si>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</si>
  <si>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</si>
  <si>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</si>
  <si>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</si>
  <si>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</si>
  <si>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</si>
  <si>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</si>
  <si>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</si>
  <si>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</si>
  <si>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</si>
  <si>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</si>
  <si>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</si>
  <si>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</si>
  <si>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</si>
  <si>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</si>
  <si>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</si>
  <si>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</si>
  <si>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</si>
  <si>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</si>
  <si>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</si>
  <si>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</si>
  <si>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</si>
  <si>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</si>
  <si>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</si>
  <si>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</si>
  <si>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</si>
  <si>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</si>
  <si>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</si>
  <si>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</si>
  <si>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</si>
  <si>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</si>
  <si>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</si>
  <si>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</si>
  <si>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</si>
  <si>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</si>
  <si>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</si>
  <si>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</si>
  <si>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</si>
  <si>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</si>
  <si>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</si>
  <si>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</si>
  <si>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</si>
  <si>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</si>
  <si>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</si>
  <si>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</si>
  <si>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</si>
  <si>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</si>
  <si>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</si>
  <si>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</si>
  <si>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</si>
  <si>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</si>
  <si>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</si>
  <si>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</si>
  <si>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</si>
  <si>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</si>
  <si>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</si>
  <si>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</si>
  <si>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</si>
  <si>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</si>
  <si>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</si>
  <si>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</si>
  <si>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</si>
  <si>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</si>
  <si>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</si>
  <si>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</si>
  <si>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</si>
  <si>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</si>
  <si>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</si>
  <si>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</si>
  <si>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</si>
  <si>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</si>
  <si>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</si>
  <si>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</si>
  <si>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</si>
  <si>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</si>
  <si>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</si>
  <si>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</si>
  <si>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</si>
  <si>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</si>
  <si>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</si>
  <si>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</si>
  <si>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</si>
  <si>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</si>
  <si>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</si>
  <si>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</si>
  <si>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</si>
  <si>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</si>
  <si>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</si>
  <si>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</si>
  <si>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</si>
  <si>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</si>
  <si>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</si>
  <si>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</si>
  <si>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</si>
  <si>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</si>
  <si>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</si>
  <si>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</si>
  <si>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</si>
  <si>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</si>
  <si>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</si>
  <si>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</si>
  <si>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</si>
  <si>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</si>
  <si>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</si>
  <si>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</si>
  <si>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</si>
  <si>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</si>
  <si>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</si>
  <si>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</si>
  <si>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</si>
  <si>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</si>
  <si>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</si>
  <si>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</si>
  <si>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</si>
  <si>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</si>
  <si>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</si>
  <si>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</si>
  <si>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</si>
  <si>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</si>
  <si>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</si>
  <si>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</si>
  <si>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</si>
  <si>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</si>
  <si>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</si>
  <si>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</si>
  <si>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</si>
  <si>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</si>
  <si>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</si>
  <si>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</si>
  <si>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</si>
  <si>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</si>
  <si>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</si>
  <si>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</si>
  <si>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</si>
  <si>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</si>
  <si>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</si>
  <si>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</si>
  <si>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</si>
  <si>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</si>
  <si>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</si>
  <si>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</si>
  <si>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</si>
  <si>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</si>
  <si>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</si>
  <si>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</si>
  <si>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</si>
  <si>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</si>
  <si>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</si>
  <si>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</si>
  <si>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</si>
  <si>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</si>
  <si>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</si>
  <si>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</si>
  <si>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</si>
  <si>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</si>
  <si>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</si>
  <si>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</si>
  <si>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</si>
  <si>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</si>
  <si>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</si>
  <si>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</si>
  <si>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</si>
  <si>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</si>
  <si>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</si>
  <si>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</si>
  <si>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</si>
  <si>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</si>
  <si>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</si>
  <si>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</si>
  <si>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</si>
  <si>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</si>
  <si>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</si>
  <si>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</si>
  <si>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</si>
  <si>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</si>
  <si>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</si>
  <si>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</si>
  <si>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</si>
  <si>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</si>
  <si>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</si>
  <si>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</si>
  <si>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</si>
  <si>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</si>
  <si>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</si>
  <si>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</si>
  <si>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</si>
  <si>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</si>
  <si>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</si>
  <si>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</si>
  <si>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</si>
  <si>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</si>
  <si>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</si>
  <si>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</si>
  <si>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</si>
  <si>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</si>
  <si>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</si>
  <si>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</si>
  <si>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</si>
  <si>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</si>
  <si>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</si>
  <si>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</si>
  <si>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</si>
  <si>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</si>
  <si>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</si>
  <si>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</si>
  <si>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</si>
  <si>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</si>
  <si>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</si>
  <si>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</si>
  <si>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</si>
  <si>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</si>
  <si>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</si>
  <si>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</si>
  <si>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</si>
  <si>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</si>
  <si>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</si>
  <si>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</si>
  <si>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</si>
  <si>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</si>
  <si>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</si>
  <si>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</si>
  <si>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</si>
  <si>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</si>
  <si>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</si>
  <si>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</si>
  <si>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</si>
  <si>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</si>
  <si>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</si>
  <si>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</si>
  <si>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</si>
  <si>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</si>
  <si>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</si>
  <si>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</si>
  <si>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</si>
  <si>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</si>
  <si>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</si>
  <si>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</si>
  <si>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</si>
  <si>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</si>
  <si>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</si>
  <si>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</si>
  <si>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</si>
  <si>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</si>
  <si>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</si>
  <si>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</si>
  <si>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</si>
  <si>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</si>
  <si>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</si>
  <si>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</si>
  <si>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</si>
  <si>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</si>
  <si>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</si>
  <si>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</si>
  <si>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</si>
  <si>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</si>
  <si>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</si>
  <si>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</si>
  <si>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</si>
  <si>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</si>
  <si>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</si>
  <si>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</si>
  <si>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</si>
  <si>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</si>
  <si>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</si>
  <si>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</si>
  <si>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</si>
  <si>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</si>
  <si>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</si>
  <si>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</si>
  <si>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</si>
  <si>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</si>
  <si>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</si>
  <si>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</si>
  <si>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</si>
  <si>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</si>
  <si>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</si>
  <si>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</si>
  <si>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</si>
  <si>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</si>
  <si>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</si>
  <si>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</si>
  <si>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</si>
  <si>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</si>
  <si>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</si>
  <si>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</si>
  <si>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</si>
  <si>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</si>
  <si>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</si>
  <si>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</si>
  <si>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</si>
  <si>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</si>
  <si>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</si>
  <si>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</si>
  <si>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</si>
  <si>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</si>
  <si>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</si>
  <si>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</si>
  <si>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</si>
  <si>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</si>
  <si>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</si>
  <si>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</si>
  <si>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</si>
  <si>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</si>
  <si>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</si>
  <si>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</si>
  <si>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</si>
  <si>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</si>
  <si>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</si>
  <si>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</si>
  <si>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</si>
  <si>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</si>
  <si>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</si>
  <si>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</si>
  <si>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</si>
  <si>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</si>
  <si>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</si>
  <si>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</si>
  <si>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</si>
  <si>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</si>
  <si>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</si>
  <si>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</si>
  <si>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</si>
  <si>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</si>
  <si>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</si>
  <si>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</si>
  <si>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</si>
  <si>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</si>
  <si>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</si>
  <si>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</si>
  <si>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</si>
  <si>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</si>
  <si>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</si>
  <si>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</si>
  <si>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</si>
  <si>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</si>
  <si>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</si>
  <si>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</si>
  <si>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</si>
  <si>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</si>
  <si>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</si>
  <si>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</si>
  <si>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</si>
  <si>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</si>
  <si>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</si>
  <si>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</si>
  <si>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</si>
  <si>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</si>
  <si>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</si>
  <si>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</si>
  <si>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</si>
  <si>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</si>
  <si>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</si>
  <si>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</si>
  <si>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</si>
  <si>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</si>
  <si>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</si>
  <si>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</si>
  <si>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</si>
  <si>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</si>
  <si>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</si>
  <si>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</si>
  <si>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</si>
  <si>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</si>
  <si>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</si>
  <si>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</si>
  <si>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</si>
  <si>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</si>
  <si>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</si>
  <si>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</si>
  <si>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</si>
  <si>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</si>
  <si>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</si>
  <si>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</si>
  <si>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</si>
  <si>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</si>
  <si>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</si>
  <si>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</si>
  <si>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</si>
  <si>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</si>
  <si>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</si>
  <si>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</si>
  <si>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</si>
  <si>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</si>
  <si>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</si>
  <si>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</si>
  <si>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</si>
  <si>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</si>
  <si>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</si>
  <si>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</si>
  <si>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</si>
  <si>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</si>
  <si>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</si>
  <si>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</si>
  <si>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</si>
  <si>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</si>
  <si>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</si>
  <si>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</si>
  <si>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</si>
  <si>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</si>
  <si>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</si>
  <si>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</si>
  <si>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</si>
  <si>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</si>
  <si>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</si>
  <si>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</si>
  <si>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</si>
  <si>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</si>
  <si>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</si>
  <si>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</si>
  <si>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</si>
  <si>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</si>
  <si>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</si>
  <si>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</si>
  <si>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</si>
  <si>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</si>
  <si>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</si>
  <si>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</si>
  <si>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</si>
  <si>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</si>
  <si>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</si>
  <si>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</si>
  <si>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</si>
  <si>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</si>
  <si>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</si>
  <si>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</si>
  <si>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</si>
  <si>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</si>
  <si>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</si>
  <si>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</si>
  <si>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</si>
  <si>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</si>
  <si>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</si>
  <si>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</si>
  <si>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</si>
  <si>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</si>
  <si>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</si>
  <si>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</si>
  <si>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</si>
  <si>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</si>
  <si>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</si>
  <si>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</si>
  <si>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</si>
  <si>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</si>
  <si>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</si>
  <si>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</si>
  <si>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</si>
  <si>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</si>
  <si>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</si>
  <si>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</si>
  <si>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</si>
  <si>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</si>
  <si>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</si>
  <si>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</si>
  <si>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</si>
  <si>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</si>
  <si>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</si>
  <si>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</si>
  <si>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</si>
  <si>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</si>
  <si>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</si>
  <si>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</si>
  <si>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</si>
  <si>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</si>
  <si>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</si>
  <si>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</si>
  <si>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</si>
  <si>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</si>
  <si>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</si>
  <si>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</si>
  <si>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</si>
  <si>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</si>
  <si>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</si>
  <si>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</si>
  <si>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</si>
  <si>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</si>
  <si>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</si>
  <si>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</si>
  <si>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</si>
  <si>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</si>
  <si>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</si>
  <si>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</si>
  <si>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</si>
  <si>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</si>
  <si>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</si>
  <si>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</si>
  <si>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</si>
  <si>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</si>
  <si>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</si>
  <si>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</si>
  <si>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</si>
  <si>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</si>
  <si>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</si>
  <si>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</si>
  <si>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</si>
  <si>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</si>
  <si>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</si>
  <si>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</si>
  <si>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</si>
  <si>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</si>
  <si>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</si>
  <si>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</si>
  <si>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</si>
  <si>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</si>
  <si>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</si>
  <si>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</si>
  <si>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</si>
  <si>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</si>
  <si>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</si>
  <si>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</si>
  <si>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</si>
  <si>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</si>
  <si>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</si>
  <si>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</si>
  <si>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</si>
  <si>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</si>
  <si>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</si>
  <si>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</si>
  <si>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</si>
  <si>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</si>
  <si>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</si>
  <si>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</si>
  <si>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</si>
  <si>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</si>
  <si>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</si>
  <si>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</si>
  <si>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</si>
  <si>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</si>
  <si>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</si>
  <si>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</si>
  <si>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</si>
  <si>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</si>
  <si>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</si>
  <si>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</si>
  <si>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</si>
  <si>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</si>
  <si>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</si>
  <si>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</si>
  <si>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</si>
  <si>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</si>
  <si>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</si>
  <si>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</si>
  <si>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</si>
  <si>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</si>
  <si>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</si>
  <si>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</si>
  <si>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</si>
  <si>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</si>
  <si>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</si>
  <si>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</si>
  <si>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</si>
  <si>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</si>
  <si>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</si>
  <si>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</si>
  <si>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</si>
  <si>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</si>
  <si>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</si>
  <si>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</si>
  <si>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</si>
  <si>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</si>
  <si>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</si>
  <si>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</si>
  <si>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</si>
  <si>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</si>
  <si>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</si>
  <si>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</si>
  <si>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</si>
  <si>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</si>
  <si>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</si>
  <si>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</si>
  <si>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</si>
  <si>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</si>
  <si>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</si>
  <si>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</si>
  <si>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</si>
  <si>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</si>
  <si>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</si>
  <si>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</si>
  <si>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</si>
  <si>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</si>
  <si>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</si>
  <si>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</si>
  <si>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</si>
  <si>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</si>
  <si>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</si>
  <si>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</si>
  <si>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</si>
  <si>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</si>
  <si>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</si>
  <si>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</si>
  <si>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</si>
  <si>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</si>
  <si>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</si>
  <si>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</si>
  <si>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</si>
  <si>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</si>
  <si>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</si>
  <si>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</si>
  <si>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</si>
  <si>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</si>
  <si>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</si>
  <si>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</si>
  <si>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</si>
  <si>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</si>
  <si>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</si>
  <si>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</si>
  <si>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</si>
  <si>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</si>
  <si>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</si>
  <si>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</si>
  <si>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</si>
  <si>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</si>
  <si>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</si>
  <si>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</si>
  <si>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</si>
  <si>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</si>
  <si>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</si>
  <si>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</si>
  <si>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</si>
  <si>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</si>
  <si>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</si>
  <si>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</si>
  <si>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</si>
  <si>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</si>
  <si>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</si>
  <si>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</si>
  <si>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</si>
  <si>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</si>
  <si>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</si>
  <si>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</si>
  <si>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</si>
  <si>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</si>
  <si>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</si>
  <si>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</si>
  <si>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</si>
  <si>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</si>
  <si>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</si>
  <si>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</si>
  <si>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</si>
  <si>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</si>
  <si>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</si>
  <si>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</si>
  <si>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</si>
  <si>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</si>
  <si>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</si>
  <si>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</si>
  <si>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</si>
  <si>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</si>
  <si>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</si>
  <si>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</si>
  <si>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</si>
  <si>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</si>
  <si>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</si>
  <si>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</si>
  <si>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</si>
  <si>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</si>
  <si>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</si>
  <si>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</si>
  <si>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</si>
  <si>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</si>
  <si>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</si>
  <si>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</si>
  <si>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</si>
  <si>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</si>
  <si>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</si>
  <si>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</si>
  <si>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</si>
  <si>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</si>
  <si>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</si>
  <si>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</si>
  <si>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</si>
  <si>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</si>
  <si>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</si>
  <si>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</si>
  <si>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</si>
  <si>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</si>
  <si>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</si>
  <si>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</si>
  <si>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</si>
  <si>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</si>
  <si>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</si>
  <si>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</si>
  <si>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</si>
  <si>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</si>
  <si>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</si>
  <si>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</si>
  <si>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</si>
  <si>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</si>
  <si>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</si>
  <si>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</si>
  <si>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</si>
  <si>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</si>
  <si>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</si>
  <si>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</si>
  <si>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</si>
  <si>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</si>
  <si>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</si>
  <si>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</si>
  <si>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</si>
  <si>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</si>
  <si>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</si>
  <si>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</si>
  <si>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</si>
  <si>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</si>
  <si>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</si>
  <si>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</si>
  <si>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</si>
  <si>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</si>
  <si>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</si>
  <si>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</si>
  <si>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</si>
  <si>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</si>
  <si>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</si>
  <si>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</si>
  <si>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</si>
  <si>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</si>
  <si>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</si>
  <si>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</si>
  <si>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</si>
  <si>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</si>
  <si>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</si>
  <si>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</si>
  <si>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</si>
  <si>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</si>
  <si>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</si>
  <si>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</si>
  <si>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</si>
  <si>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</si>
  <si>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</si>
  <si>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</si>
  <si>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</si>
  <si>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</si>
  <si>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</si>
  <si>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</si>
  <si>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</si>
  <si>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</si>
  <si>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</si>
  <si>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</si>
  <si>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</si>
  <si>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</si>
  <si>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</si>
  <si>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</si>
  <si>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</si>
  <si>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</si>
  <si>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</si>
  <si>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</si>
  <si>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</si>
  <si>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</si>
  <si>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</si>
  <si>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</si>
  <si>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</si>
  <si>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</si>
  <si>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</si>
  <si>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</si>
  <si>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</si>
  <si>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</si>
  <si>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</si>
  <si>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</si>
  <si>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</si>
  <si>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</si>
  <si>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</si>
  <si>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</si>
  <si>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</si>
  <si>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</si>
  <si>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</si>
  <si>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</si>
  <si>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</si>
  <si>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</si>
  <si>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</si>
  <si>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</si>
  <si>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</si>
  <si>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</si>
  <si>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</si>
  <si>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</si>
  <si>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</si>
  <si>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</si>
  <si>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</si>
  <si>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</si>
  <si>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</si>
  <si>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</si>
  <si>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</si>
  <si>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</si>
  <si>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</si>
  <si>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</si>
  <si>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</si>
  <si>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</si>
  <si>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</si>
  <si>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</si>
  <si>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</si>
  <si>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</si>
  <si>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</si>
  <si>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</si>
  <si>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</si>
  <si>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</si>
  <si>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</si>
  <si>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</si>
  <si>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</si>
  <si>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</si>
  <si>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</si>
  <si>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</si>
  <si>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</si>
  <si>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</si>
  <si>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</si>
  <si>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</si>
  <si>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</si>
  <si>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</si>
  <si>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</si>
  <si>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</si>
  <si>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</si>
  <si>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</si>
  <si>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</si>
  <si>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</si>
  <si>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</si>
  <si>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</si>
  <si>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</si>
  <si>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</si>
  <si>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</si>
  <si>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</si>
  <si>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</si>
  <si>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</si>
  <si>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</si>
  <si>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</si>
  <si>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</si>
  <si>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</si>
  <si>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</si>
  <si>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</si>
  <si>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</si>
  <si>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</si>
  <si>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</si>
  <si>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</si>
  <si>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</si>
  <si>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</si>
  <si>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</si>
  <si>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</si>
  <si>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</si>
  <si>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</si>
  <si>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</si>
  <si>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</si>
  <si>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</si>
  <si>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</si>
  <si>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</si>
  <si>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</si>
  <si>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</si>
  <si>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</si>
  <si>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</si>
  <si>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</si>
  <si>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</si>
  <si>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</si>
  <si>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</si>
  <si>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</si>
  <si>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</si>
  <si>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</si>
  <si>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</si>
  <si>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</si>
  <si>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</si>
  <si>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</si>
  <si>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</si>
  <si>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</si>
  <si>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</si>
  <si>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</si>
  <si>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</si>
  <si>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</si>
  <si>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</si>
  <si>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</si>
  <si>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</si>
  <si>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</si>
  <si>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</si>
  <si>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</si>
  <si>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</si>
  <si>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</si>
  <si>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</si>
  <si>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</si>
  <si>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</si>
  <si>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</si>
  <si>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</si>
  <si>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</si>
  <si>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</si>
  <si>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</si>
  <si>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</si>
  <si>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</si>
  <si>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</si>
  <si>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</si>
  <si>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</si>
  <si>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</si>
  <si>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</si>
  <si>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</si>
  <si>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</si>
  <si>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</si>
  <si>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</si>
  <si>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</si>
  <si>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</si>
  <si>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</si>
  <si>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</si>
  <si>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</si>
  <si>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</si>
  <si>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</si>
  <si>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</si>
  <si>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</si>
  <si>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</si>
  <si>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</si>
  <si>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</si>
  <si>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</si>
  <si>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</si>
  <si>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</si>
  <si>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</si>
  <si>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</si>
  <si>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</si>
  <si>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</si>
  <si>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</si>
  <si>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</si>
  <si>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</si>
  <si>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</si>
  <si>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</si>
  <si>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</si>
  <si>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</si>
  <si>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</si>
  <si>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</si>
  <si>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</si>
  <si>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</si>
  <si>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</si>
  <si>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</si>
  <si>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</si>
  <si>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</si>
  <si>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</si>
  <si>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</si>
  <si>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</si>
  <si>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</si>
  <si>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</si>
  <si>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</si>
  <si>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</si>
  <si>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</si>
  <si>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</si>
  <si>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</si>
  <si>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</si>
  <si>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</si>
  <si>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</si>
  <si>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</si>
  <si>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</si>
  <si>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</si>
  <si>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</si>
  <si>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</si>
  <si>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</si>
  <si>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</si>
  <si>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</si>
  <si>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</si>
  <si>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</si>
  <si>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</si>
  <si>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</si>
  <si>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</si>
  <si>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</si>
  <si>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</si>
  <si>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</si>
  <si>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</si>
  <si>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</si>
  <si>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</si>
  <si>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</si>
  <si>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</si>
  <si>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</si>
  <si>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</si>
  <si>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</si>
  <si>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</si>
  <si>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</si>
  <si>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</si>
  <si>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</si>
  <si>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</si>
  <si>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</si>
  <si>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</si>
  <si>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</si>
  <si>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</si>
  <si>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</si>
  <si>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</si>
  <si>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</si>
  <si>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</si>
  <si>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</si>
  <si>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</si>
  <si>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</si>
  <si>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</si>
  <si>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</si>
  <si>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</si>
  <si>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</si>
  <si>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</si>
  <si>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</si>
  <si>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</si>
  <si>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</si>
  <si>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</si>
  <si>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</si>
  <si>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</si>
  <si>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</si>
  <si>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</si>
  <si>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</si>
  <si>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</si>
  <si>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</si>
  <si>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</si>
  <si>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</si>
  <si>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</si>
  <si>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</si>
  <si>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</si>
  <si>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</si>
  <si>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</si>
  <si>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</si>
  <si>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</si>
  <si>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</si>
  <si>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</si>
  <si>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</si>
  <si>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</si>
  <si>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</si>
  <si>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</si>
  <si>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</si>
  <si>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</si>
  <si>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</si>
  <si>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</si>
  <si>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</si>
  <si>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</si>
  <si>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</si>
  <si>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</si>
  <si>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</si>
  <si>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</si>
  <si>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</si>
  <si>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</si>
  <si>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</si>
  <si>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</si>
  <si>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</si>
  <si>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</si>
  <si>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</si>
  <si>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</si>
  <si>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</si>
  <si>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</si>
  <si>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</si>
  <si>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</si>
  <si>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</si>
  <si>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</si>
  <si>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</si>
  <si>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</si>
  <si>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</si>
  <si>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</si>
  <si>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</si>
  <si>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</si>
  <si>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</si>
  <si>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</si>
  <si>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</si>
  <si>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</si>
  <si>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</si>
  <si>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</si>
  <si>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</si>
  <si>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</si>
  <si>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</si>
  <si>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</si>
  <si>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</si>
  <si>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</si>
  <si>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</si>
  <si>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</si>
  <si>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</si>
  <si>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</si>
  <si>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</si>
  <si>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</si>
  <si>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</si>
  <si>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</si>
  <si>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</si>
  <si>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</si>
  <si>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</si>
  <si>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</si>
  <si>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</si>
  <si>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</si>
  <si>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</si>
  <si>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</si>
  <si>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</si>
  <si>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</si>
  <si>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</si>
  <si>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</si>
  <si>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</si>
  <si>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</si>
  <si>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</si>
  <si>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</si>
  <si>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</si>
  <si>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</si>
  <si>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</si>
  <si>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</si>
  <si>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</si>
  <si>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</si>
  <si>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</si>
  <si>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</si>
  <si>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</si>
  <si>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</si>
  <si>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</si>
  <si>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</si>
  <si>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</si>
  <si>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</si>
  <si>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</si>
  <si>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</si>
  <si>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</si>
  <si>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</si>
  <si>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</si>
  <si>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</si>
  <si>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</si>
  <si>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</si>
  <si>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</si>
  <si>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</si>
  <si>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</si>
  <si>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</si>
  <si>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</si>
  <si>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</si>
  <si>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</si>
  <si>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</si>
  <si>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</si>
  <si>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</si>
  <si>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</si>
  <si>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</si>
  <si>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</si>
  <si>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</si>
  <si>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</si>
  <si>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</si>
  <si>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</si>
  <si>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</si>
  <si>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</si>
  <si>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</si>
  <si>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</si>
  <si>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</si>
  <si>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</si>
  <si>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</si>
  <si>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</si>
  <si>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</si>
  <si>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</si>
  <si>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</si>
  <si>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</si>
  <si>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</si>
  <si>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</si>
  <si>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</si>
  <si>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</si>
  <si>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</si>
  <si>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</si>
  <si>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</si>
  <si>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</si>
  <si>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</si>
  <si>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</si>
  <si>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</si>
  <si>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</si>
  <si>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</si>
  <si>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</si>
  <si>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</si>
  <si>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</si>
  <si>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</si>
  <si>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</si>
  <si>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</si>
  <si>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</si>
  <si>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</si>
  <si>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</si>
  <si>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</si>
  <si>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</si>
  <si>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</si>
  <si>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</si>
  <si>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</si>
  <si>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</si>
  <si>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</si>
  <si>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</si>
  <si>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</si>
  <si>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</si>
  <si>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</si>
  <si>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</si>
  <si>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</si>
  <si>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</si>
  <si>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</si>
  <si>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</si>
  <si>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</si>
  <si>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</si>
  <si>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</si>
  <si>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</si>
  <si>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</si>
  <si>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</si>
  <si>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</si>
  <si>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</si>
  <si>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</si>
  <si>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</si>
  <si>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</si>
  <si>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</si>
  <si>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</si>
  <si>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</si>
  <si>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</si>
  <si>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</si>
  <si>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</si>
  <si>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</si>
  <si>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</si>
  <si>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</si>
  <si>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</si>
  <si>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</si>
  <si>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</si>
  <si>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</si>
  <si>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</si>
  <si>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</si>
  <si>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</si>
  <si>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</si>
  <si>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</si>
  <si>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</si>
  <si>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</si>
  <si>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</si>
  <si>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</si>
  <si>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</si>
  <si>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</si>
  <si>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</si>
  <si>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</si>
  <si>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</si>
  <si>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</si>
  <si>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</si>
  <si>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</si>
  <si>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</si>
  <si>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</si>
  <si>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</si>
  <si>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</si>
  <si>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</si>
  <si>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</si>
  <si>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</si>
  <si>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</si>
  <si>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</si>
  <si>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</si>
  <si>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</si>
  <si>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</si>
  <si>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</si>
  <si>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</si>
  <si>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</si>
  <si>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</si>
  <si>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</si>
  <si>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</si>
  <si>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</si>
  <si>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</si>
  <si>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</si>
  <si>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</si>
  <si>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</si>
  <si>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</si>
  <si>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</si>
  <si>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</si>
  <si>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</si>
  <si>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</si>
  <si>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</si>
  <si>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</si>
  <si>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</si>
  <si>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</si>
  <si>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</si>
  <si>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</si>
  <si>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</si>
  <si>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</si>
  <si>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</si>
  <si>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</si>
  <si>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</si>
  <si>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</si>
  <si>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</si>
  <si>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</si>
  <si>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</si>
  <si>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</si>
  <si>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</si>
  <si>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</si>
  <si>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</si>
  <si>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</si>
  <si>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</si>
  <si>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</si>
  <si>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</si>
  <si>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</si>
  <si>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</si>
  <si>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</si>
  <si>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</si>
  <si>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</si>
  <si>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</si>
  <si>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</si>
  <si>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</si>
  <si>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</si>
  <si>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</si>
  <si>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</si>
  <si>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</si>
  <si>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</si>
  <si>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</si>
  <si>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</si>
  <si>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</si>
  <si>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</si>
  <si>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</si>
  <si>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</si>
  <si>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</si>
  <si>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</si>
  <si>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</si>
  <si>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</si>
  <si>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</si>
  <si>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</si>
  <si>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</si>
  <si>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</si>
  <si>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</si>
  <si>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</si>
  <si>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</si>
  <si>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</si>
  <si>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</si>
  <si>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</si>
  <si>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</si>
  <si>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</si>
  <si>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</si>
  <si>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</si>
  <si>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</si>
  <si>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</si>
  <si>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</si>
  <si>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</si>
  <si>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</si>
  <si>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</si>
  <si>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</si>
  <si>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</si>
  <si>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</si>
  <si>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</si>
  <si>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</si>
  <si>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</si>
  <si>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</si>
  <si>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</si>
  <si>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</si>
  <si>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</si>
  <si>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</si>
  <si>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</si>
  <si>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</si>
  <si>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</si>
  <si>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</si>
  <si>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</si>
  <si>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</si>
  <si>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</si>
  <si>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</si>
  <si>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</si>
  <si>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</si>
  <si>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</si>
  <si>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</si>
  <si>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</si>
  <si>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</si>
  <si>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</si>
  <si>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</si>
  <si>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</si>
  <si>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</si>
  <si>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</si>
  <si>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</si>
  <si>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</si>
  <si>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</si>
  <si>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</si>
  <si>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</si>
  <si>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</si>
  <si>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</si>
  <si>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</si>
  <si>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</si>
  <si>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</si>
  <si>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</si>
  <si>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</si>
  <si>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</si>
  <si>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</si>
  <si>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</si>
  <si>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</si>
  <si>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</si>
  <si>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</si>
  <si>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</si>
  <si>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</si>
  <si>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</si>
  <si>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</si>
  <si>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</si>
  <si>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</si>
  <si>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</si>
  <si>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</si>
  <si>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</si>
  <si>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</si>
  <si>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</si>
  <si>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</si>
  <si>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</si>
  <si>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</si>
  <si>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</si>
  <si>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</si>
  <si>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</si>
  <si>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</si>
  <si>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</si>
  <si>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</si>
  <si>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</si>
  <si>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</si>
  <si>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</si>
  <si>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</si>
  <si>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</si>
  <si>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</si>
  <si>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</si>
  <si>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</si>
  <si>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</si>
  <si>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</si>
  <si>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</si>
  <si>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</si>
  <si>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</si>
  <si>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</si>
  <si>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</si>
  <si>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</si>
  <si>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</si>
  <si>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</si>
  <si>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</si>
  <si>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</si>
  <si>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</si>
  <si>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</si>
  <si>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</si>
  <si>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</si>
  <si>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</si>
  <si>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</si>
  <si>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</si>
  <si>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</si>
  <si>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</si>
  <si>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</si>
  <si>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</si>
  <si>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</si>
  <si>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</si>
  <si>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</si>
  <si>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</si>
  <si>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</si>
  <si>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</si>
  <si>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</si>
  <si>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</si>
  <si>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</si>
  <si>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</si>
  <si>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</si>
  <si>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</si>
  <si>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</si>
  <si>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</si>
  <si>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</si>
  <si>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</si>
  <si>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</si>
  <si>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</si>
  <si>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</si>
  <si>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</si>
  <si>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</si>
  <si>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</si>
  <si>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</si>
  <si>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</si>
  <si>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</si>
  <si>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</si>
  <si>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</si>
  <si>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</si>
  <si>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</si>
  <si>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</si>
  <si>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</si>
  <si>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</si>
  <si>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</si>
  <si>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</si>
  <si>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</si>
  <si>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</si>
  <si>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</si>
  <si>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</si>
  <si>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</si>
  <si>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</si>
  <si>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</si>
  <si>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</si>
  <si>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</si>
  <si>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</si>
  <si>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</si>
  <si>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</si>
  <si>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</si>
  <si>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</si>
  <si>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</si>
  <si>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</si>
  <si>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</si>
  <si>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</si>
  <si>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</si>
  <si>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</si>
  <si>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</si>
  <si>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</si>
  <si>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</si>
  <si>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</si>
  <si>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</si>
  <si>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</si>
  <si>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</si>
  <si>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</si>
  <si>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</si>
  <si>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</si>
  <si>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</si>
  <si>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</si>
  <si>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</si>
  <si>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</si>
  <si>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</si>
  <si>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</si>
  <si>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</si>
  <si>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</si>
  <si>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</si>
  <si>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</si>
  <si>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</si>
  <si>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</si>
  <si>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</si>
  <si>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</si>
  <si>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</si>
  <si>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</si>
  <si>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</si>
  <si>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</si>
  <si>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</si>
  <si>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</si>
  <si>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</si>
  <si>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</si>
  <si>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</si>
  <si>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</si>
  <si>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</si>
  <si>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</si>
  <si>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</si>
  <si>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</si>
  <si>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</si>
  <si>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</si>
  <si>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</si>
  <si>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</si>
  <si>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</si>
  <si>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</si>
  <si>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</si>
  <si>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</si>
  <si>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</si>
  <si>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</si>
  <si>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</si>
  <si>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</si>
  <si>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</si>
  <si>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</si>
  <si>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</si>
  <si>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</si>
  <si>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</si>
  <si>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</si>
  <si>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</si>
  <si>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</si>
  <si>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</si>
  <si>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</si>
  <si>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</si>
  <si>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</si>
  <si>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</si>
  <si>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</si>
  <si>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</si>
  <si>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</si>
  <si>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</si>
  <si>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</si>
  <si>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</si>
  <si>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</si>
  <si>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</si>
  <si>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</si>
  <si>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</si>
  <si>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</si>
  <si>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</si>
  <si>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</si>
  <si>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</si>
  <si>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</si>
  <si>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</si>
  <si>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</si>
  <si>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</si>
  <si>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</si>
  <si>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</si>
  <si>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</si>
  <si>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</si>
  <si>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</si>
  <si>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</si>
  <si>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</si>
  <si>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</si>
  <si>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</si>
  <si>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</si>
  <si>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</si>
  <si>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</si>
  <si>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</si>
  <si>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</si>
  <si>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</si>
  <si>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</si>
  <si>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</si>
  <si>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</si>
  <si>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</si>
  <si>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</si>
  <si>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</si>
  <si>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</si>
  <si>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</si>
  <si>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</si>
  <si>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</si>
  <si>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</si>
  <si>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</si>
  <si>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</si>
  <si>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</si>
  <si>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</si>
  <si>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</si>
  <si>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</si>
  <si>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</si>
  <si>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</si>
  <si>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</si>
  <si>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</si>
  <si>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</si>
  <si>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</si>
  <si>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</si>
  <si>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</si>
  <si>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</si>
  <si>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</si>
  <si>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</si>
  <si>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</si>
  <si>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</si>
  <si>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</si>
  <si>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</si>
  <si>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</si>
  <si>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</si>
  <si>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</si>
  <si>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</si>
  <si>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</si>
  <si>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</si>
  <si>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</si>
  <si>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</si>
  <si>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</si>
  <si>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</si>
  <si>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</si>
  <si>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</si>
  <si>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</si>
  <si>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</si>
  <si>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</si>
  <si>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</si>
  <si>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</si>
  <si>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</si>
  <si>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</si>
  <si>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</si>
  <si>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</si>
  <si>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</si>
  <si>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</si>
  <si>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</si>
  <si>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</si>
  <si>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</si>
  <si>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</si>
  <si>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</si>
  <si>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</si>
  <si>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</si>
  <si>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</si>
  <si>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</si>
  <si>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</si>
  <si>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</si>
  <si>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</si>
  <si>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</si>
  <si>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</si>
  <si>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</si>
  <si>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</si>
  <si>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</si>
  <si>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</si>
  <si>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</si>
  <si>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</si>
  <si>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</si>
  <si>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</si>
  <si>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</si>
  <si>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</si>
  <si>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</si>
  <si>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</si>
  <si>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</si>
  <si>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</si>
  <si>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</si>
  <si>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</si>
  <si>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</si>
  <si>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</si>
  <si>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</si>
  <si>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</si>
  <si>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</si>
  <si>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</si>
  <si>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</si>
  <si>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</si>
  <si>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</si>
  <si>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</si>
  <si>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</si>
  <si>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</si>
  <si>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</si>
  <si>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</si>
  <si>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</si>
  <si>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</si>
  <si>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</si>
  <si>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</si>
  <si>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</si>
  <si>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</si>
  <si>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</si>
  <si>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</si>
  <si>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</si>
  <si>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</si>
  <si>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</si>
  <si>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</si>
  <si>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</si>
  <si>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</si>
  <si>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</si>
  <si>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</si>
  <si>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</si>
  <si>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</si>
  <si>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</si>
  <si>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</si>
  <si>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</si>
  <si>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</si>
  <si>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</si>
  <si>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</si>
  <si>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</si>
  <si>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</si>
  <si>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</si>
  <si>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</si>
  <si>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</si>
  <si>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</si>
  <si>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</si>
  <si>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</si>
  <si>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</si>
  <si>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</si>
  <si>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</si>
  <si>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</si>
  <si>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</si>
  <si>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</si>
  <si>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</si>
  <si>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</si>
  <si>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</si>
  <si>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</si>
  <si>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</si>
  <si>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</si>
  <si>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</si>
  <si>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</si>
  <si>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</si>
  <si>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</si>
  <si>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</si>
  <si>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</si>
  <si>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</si>
  <si>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</si>
  <si>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</si>
  <si>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</si>
  <si>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</si>
  <si>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</si>
  <si>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</si>
  <si>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</si>
  <si>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</si>
  <si>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</si>
  <si>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</si>
  <si>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</si>
  <si>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</si>
  <si>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</si>
  <si>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</si>
  <si>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</si>
  <si>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</si>
  <si>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</si>
  <si>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</si>
  <si>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</si>
  <si>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</si>
  <si>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</si>
  <si>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</si>
  <si>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</si>
  <si>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</si>
  <si>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</si>
  <si>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</si>
  <si>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</si>
  <si>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</si>
  <si>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</si>
  <si>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</si>
  <si>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</si>
  <si>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</si>
  <si>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</si>
  <si>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</si>
  <si>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</si>
  <si>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</si>
  <si>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</si>
  <si>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</si>
  <si>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</si>
  <si>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</si>
  <si>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</si>
  <si>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</si>
  <si>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</si>
  <si>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</si>
  <si>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</si>
  <si>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</si>
  <si>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</si>
  <si>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</si>
  <si>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</si>
  <si>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</si>
  <si>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</si>
  <si>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</si>
  <si>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</si>
  <si>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</si>
  <si>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</si>
  <si>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</si>
  <si>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</si>
  <si>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</si>
  <si>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</si>
  <si>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</si>
  <si>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</si>
  <si>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</si>
  <si>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</si>
  <si>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</si>
  <si>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</si>
  <si>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</si>
  <si>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</si>
  <si>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</si>
  <si>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</si>
  <si>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</si>
  <si>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</si>
  <si>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</si>
  <si>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</si>
  <si>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</si>
  <si>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</si>
  <si>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</si>
  <si>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</si>
  <si>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</si>
  <si>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</si>
  <si>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</si>
  <si>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</si>
  <si>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</si>
  <si>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</si>
  <si>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</si>
  <si>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</si>
  <si>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</si>
  <si>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</si>
  <si>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</si>
  <si>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</si>
  <si>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</si>
  <si>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</si>
  <si>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</si>
  <si>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</si>
  <si>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</si>
  <si>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</si>
  <si>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</si>
  <si>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</si>
  <si>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</si>
  <si>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</si>
  <si>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</si>
  <si>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</si>
  <si>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</si>
  <si>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</si>
  <si>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</si>
  <si>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</si>
  <si>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</si>
  <si>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</si>
  <si>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</si>
  <si>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</si>
  <si>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</si>
  <si>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</si>
  <si>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</si>
  <si>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</si>
  <si>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</si>
  <si>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</si>
  <si>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</si>
  <si>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</si>
  <si>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</si>
  <si>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</si>
  <si>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</si>
  <si>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</si>
  <si>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</si>
  <si>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</si>
  <si>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</si>
  <si>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</si>
  <si>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</si>
  <si>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</si>
  <si>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</si>
  <si>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</si>
  <si>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</si>
  <si>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</si>
  <si>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</si>
  <si>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</si>
  <si>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</si>
  <si>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</si>
  <si>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</si>
  <si>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</si>
  <si>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</si>
  <si>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</si>
  <si>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</si>
  <si>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</si>
  <si>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</si>
  <si>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</si>
  <si>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</si>
  <si>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</si>
  <si>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</si>
  <si>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</si>
  <si>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</si>
  <si>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</si>
  <si>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</si>
  <si>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</si>
  <si>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</si>
  <si>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</si>
  <si>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</si>
  <si>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</si>
  <si>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</si>
  <si>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</si>
  <si>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</si>
  <si>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</si>
  <si>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</si>
  <si>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</si>
  <si>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</si>
  <si>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</si>
  <si>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</si>
  <si>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</si>
  <si>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</si>
  <si>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</si>
  <si>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</si>
  <si>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</si>
  <si>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</si>
  <si>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</si>
  <si>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</si>
  <si>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</si>
  <si>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</si>
  <si>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</si>
  <si>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</si>
  <si>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</si>
  <si>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</si>
  <si>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</si>
  <si>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</si>
  <si>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</si>
  <si>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</si>
  <si>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</si>
  <si>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</si>
  <si>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</si>
  <si>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</si>
  <si>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</si>
  <si>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</si>
  <si>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</si>
  <si>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</si>
  <si>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</si>
  <si>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</si>
  <si>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</si>
  <si>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</si>
  <si>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</si>
  <si>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</si>
  <si>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</si>
  <si>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</si>
  <si>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</si>
  <si>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</si>
  <si>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</si>
  <si>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</si>
  <si>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</si>
  <si>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</si>
  <si>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</si>
  <si>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</si>
  <si>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</si>
  <si>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</si>
  <si>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</si>
  <si>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</si>
  <si>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</si>
  <si>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</si>
  <si>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</si>
  <si>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</si>
  <si>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</si>
  <si>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</si>
  <si>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</si>
  <si>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</si>
  <si>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</si>
  <si>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</si>
  <si>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</si>
  <si>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</si>
  <si>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</si>
  <si>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</si>
  <si>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</si>
  <si>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</si>
  <si>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</si>
  <si>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</si>
  <si>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</si>
  <si>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</si>
  <si>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</si>
  <si>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</si>
  <si>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</si>
  <si>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</si>
  <si>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</si>
  <si>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</si>
  <si>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</si>
  <si>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</si>
  <si>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</si>
  <si>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</si>
  <si>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</si>
  <si>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</si>
  <si>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</si>
  <si>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</si>
  <si>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</si>
  <si>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</si>
  <si>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</si>
  <si>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</si>
  <si>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</si>
  <si>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</si>
  <si>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</si>
  <si>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</si>
  <si>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</si>
  <si>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</si>
  <si>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</si>
  <si>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</si>
  <si>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</si>
  <si>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</si>
  <si>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</si>
  <si>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</si>
  <si>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</si>
  <si>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</si>
  <si>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</si>
  <si>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</si>
  <si>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</si>
  <si>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</si>
  <si>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</si>
  <si>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</si>
  <si>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</si>
  <si>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</si>
  <si>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</si>
  <si>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</si>
  <si>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</si>
  <si>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</si>
  <si>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</si>
  <si>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</si>
  <si>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</si>
  <si>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</si>
  <si>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</si>
  <si>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</si>
  <si>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</si>
  <si>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</si>
  <si>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</si>
  <si>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</si>
  <si>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</si>
  <si>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</si>
  <si>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</si>
  <si>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</si>
  <si>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</si>
  <si>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</si>
  <si>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</si>
  <si>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</si>
  <si>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</si>
  <si>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</si>
  <si>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</si>
  <si>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</si>
  <si>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</si>
  <si>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</si>
  <si>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</si>
  <si>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</si>
  <si>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</si>
  <si>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</si>
  <si>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</si>
  <si>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</si>
  <si>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</si>
  <si>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</si>
  <si>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</si>
  <si>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</si>
  <si>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</si>
  <si>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</si>
  <si>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</si>
  <si>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</si>
  <si>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</si>
  <si>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</si>
  <si>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</si>
  <si>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</si>
  <si>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</si>
  <si>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</si>
  <si>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</si>
  <si>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</si>
  <si>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</si>
  <si>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</si>
  <si>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</si>
  <si>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</si>
  <si>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</si>
  <si>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</si>
  <si>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</si>
  <si>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</si>
  <si>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</si>
  <si>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</si>
  <si>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</si>
  <si>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</si>
  <si>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</si>
  <si>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</si>
  <si>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</si>
  <si>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</si>
  <si>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</si>
  <si>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</si>
  <si>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</si>
  <si>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</si>
  <si>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</si>
  <si>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</si>
  <si>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</si>
  <si>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</si>
  <si>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</si>
  <si>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</si>
  <si>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</si>
  <si>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</si>
  <si>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</si>
  <si>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</si>
  <si>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</si>
  <si>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</si>
  <si>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</si>
  <si>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</si>
  <si>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</si>
  <si>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</si>
  <si>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</si>
  <si>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</si>
  <si>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</si>
  <si>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</si>
  <si>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</si>
  <si>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</si>
  <si>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</si>
  <si>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</si>
  <si>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</si>
  <si>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</si>
  <si>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</si>
  <si>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</si>
  <si>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</si>
  <si>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</si>
  <si>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</si>
  <si>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</si>
  <si>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</si>
  <si>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</si>
  <si>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</si>
  <si>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</si>
  <si>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</si>
  <si>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</si>
  <si>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</si>
  <si>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</si>
  <si>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</si>
  <si>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</si>
  <si>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</si>
  <si>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</si>
  <si>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</si>
  <si>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</si>
  <si>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</si>
  <si>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</si>
  <si>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</si>
  <si>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</si>
  <si>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</si>
  <si>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</si>
  <si>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</si>
  <si>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</si>
  <si>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</si>
  <si>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</si>
  <si>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</si>
  <si>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</si>
  <si>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</si>
  <si>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</si>
  <si>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</si>
  <si>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</si>
  <si>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</si>
  <si>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</si>
  <si>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</si>
  <si>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</si>
  <si>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</si>
  <si>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</si>
  <si>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</si>
  <si>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</si>
  <si>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</si>
  <si>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</si>
  <si>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</si>
  <si>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</si>
  <si>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</si>
  <si>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</si>
  <si>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</si>
  <si>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</si>
  <si>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</si>
  <si>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</si>
  <si>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</si>
  <si>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</si>
  <si>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</si>
  <si>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</si>
  <si>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</si>
  <si>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</si>
  <si>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</si>
  <si>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</si>
  <si>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</si>
  <si>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</si>
  <si>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</si>
  <si>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</si>
  <si>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</si>
  <si>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</si>
  <si>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</si>
  <si>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</si>
  <si>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</si>
  <si>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</si>
  <si>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</si>
  <si>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</si>
  <si>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</si>
  <si>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</si>
  <si>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</si>
  <si>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</si>
  <si>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</si>
  <si>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</si>
  <si>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</si>
  <si>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</si>
  <si>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</si>
  <si>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</si>
  <si>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</si>
  <si>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</si>
  <si>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</si>
  <si>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</si>
  <si>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</si>
  <si>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</si>
  <si>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</si>
  <si>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</si>
  <si>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</si>
  <si>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</si>
  <si>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</si>
  <si>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</si>
  <si>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</si>
  <si>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</si>
  <si>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</si>
  <si>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</si>
  <si>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</si>
  <si>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</si>
  <si>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</si>
  <si>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</si>
  <si>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</si>
  <si>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</si>
  <si>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</si>
  <si>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</si>
  <si>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</si>
  <si>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</si>
  <si>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</si>
  <si>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</si>
  <si>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</si>
  <si>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</si>
  <si>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</si>
  <si>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</si>
  <si>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</si>
  <si>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</si>
  <si>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</si>
  <si>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</si>
  <si>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</si>
  <si>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</si>
  <si>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</si>
  <si>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</si>
  <si>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</si>
  <si>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</si>
  <si>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</si>
  <si>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</si>
  <si>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</si>
  <si>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</si>
  <si>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</si>
  <si>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</si>
  <si>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</si>
  <si>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</si>
  <si>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</si>
  <si>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</si>
  <si>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</si>
  <si>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</si>
  <si>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</si>
  <si>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</si>
  <si>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</si>
  <si>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</si>
  <si>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</si>
  <si>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</si>
  <si>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</si>
  <si>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</si>
  <si>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</si>
  <si>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</si>
  <si>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</si>
  <si>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</si>
  <si>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</si>
  <si>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</si>
  <si>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</si>
  <si>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</si>
  <si>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</si>
  <si>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</si>
  <si>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</si>
  <si>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</si>
  <si>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</si>
  <si>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</si>
  <si>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</si>
  <si>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</si>
  <si>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</si>
  <si>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</si>
  <si>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</si>
  <si>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</si>
  <si>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</si>
  <si>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</si>
  <si>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</si>
  <si>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</si>
  <si>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</si>
  <si>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</si>
  <si>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</si>
  <si>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</si>
  <si>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</si>
  <si>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</si>
  <si>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</si>
  <si>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</si>
  <si>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</si>
  <si>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</si>
  <si>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</si>
  <si>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</si>
  <si>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</si>
  <si>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</si>
  <si>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</si>
  <si>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</si>
  <si>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</si>
  <si>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</si>
  <si>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</si>
  <si>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</si>
  <si>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</si>
  <si>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</si>
  <si>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</si>
  <si>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</si>
  <si>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</si>
  <si>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</si>
  <si>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</si>
  <si>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</si>
  <si>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</si>
  <si>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</si>
  <si>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</si>
  <si>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</si>
  <si>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</si>
  <si>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</si>
  <si>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</si>
  <si>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</si>
  <si>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</si>
  <si>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</si>
  <si>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</si>
  <si>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</si>
  <si>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</si>
  <si>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</si>
  <si>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</si>
  <si>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</si>
  <si>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</si>
  <si>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</si>
  <si>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</si>
  <si>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</si>
  <si>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</si>
  <si>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</si>
  <si>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</si>
  <si>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</si>
  <si>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</si>
  <si>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</si>
  <si>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</si>
  <si>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</si>
  <si>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</si>
  <si>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</si>
  <si>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</si>
  <si>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</si>
  <si>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</si>
  <si>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</si>
  <si>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</si>
  <si>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</si>
  <si>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</si>
  <si>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</si>
  <si>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</si>
  <si>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</si>
  <si>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</si>
  <si>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</si>
  <si>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</si>
  <si>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</si>
  <si>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</si>
  <si>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</si>
  <si>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</si>
  <si>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</si>
  <si>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</si>
  <si>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</si>
  <si>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</si>
  <si>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</si>
  <si>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</si>
  <si>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</si>
  <si>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</si>
  <si>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</si>
  <si>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</si>
  <si>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</si>
  <si>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</si>
  <si>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</si>
  <si>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</si>
  <si>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</si>
  <si>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</si>
  <si>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</si>
  <si>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</si>
  <si>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</si>
  <si>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</si>
  <si>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</si>
  <si>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</si>
  <si>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</si>
  <si>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</si>
  <si>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</si>
  <si>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</si>
  <si>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</si>
  <si>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</si>
  <si>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</si>
  <si>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</si>
  <si>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</si>
  <si>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</si>
  <si>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</si>
  <si>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</si>
  <si>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</si>
  <si>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</si>
  <si>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</si>
  <si>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</si>
  <si>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</si>
  <si>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</si>
  <si>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</si>
  <si>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</si>
  <si>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</si>
  <si>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</si>
  <si>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</si>
  <si>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</si>
  <si>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</si>
  <si>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</si>
  <si>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</si>
  <si>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</si>
  <si>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</si>
  <si>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</si>
  <si>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</si>
  <si>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</si>
  <si>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</si>
  <si>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</si>
  <si>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</si>
  <si>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</si>
  <si>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</si>
  <si>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</si>
  <si>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</si>
  <si>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</si>
  <si>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</si>
  <si>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</si>
  <si>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</si>
  <si>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</si>
  <si>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</si>
  <si>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</si>
  <si>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</si>
  <si>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</si>
  <si>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</si>
  <si>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</si>
  <si>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</si>
  <si>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</si>
  <si>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</si>
  <si>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</si>
  <si>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</si>
  <si>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</si>
  <si>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</si>
  <si>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</si>
  <si>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</si>
  <si>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</si>
  <si>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</si>
  <si>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</si>
  <si>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</si>
  <si>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</si>
  <si>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</si>
  <si>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</si>
  <si>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</si>
  <si>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</si>
  <si>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</si>
  <si>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</si>
  <si>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</si>
  <si>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</si>
  <si>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</si>
  <si>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</si>
  <si>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</si>
  <si>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</si>
  <si>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</si>
  <si>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</si>
  <si>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</si>
  <si>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</si>
  <si>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</si>
  <si>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</si>
  <si>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</si>
  <si>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</si>
  <si>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</si>
  <si>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</si>
  <si>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</si>
  <si>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</si>
  <si>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</si>
  <si>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</si>
  <si>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</si>
  <si>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</si>
  <si>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</si>
  <si>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</si>
  <si>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</si>
  <si>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</si>
  <si>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</si>
  <si>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</si>
  <si>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</si>
  <si>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</si>
  <si>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</si>
  <si>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</si>
  <si>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</si>
  <si>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</si>
  <si>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</si>
  <si>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</si>
  <si>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</si>
  <si>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</si>
  <si>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</si>
  <si>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</si>
  <si>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</si>
  <si>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</si>
  <si>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</si>
  <si>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</si>
  <si>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</si>
  <si>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</si>
  <si>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</si>
  <si>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</si>
  <si>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</si>
  <si>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</si>
  <si>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</si>
  <si>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</si>
  <si>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</si>
  <si>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</si>
  <si>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</si>
  <si>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</si>
  <si>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</si>
  <si>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</si>
  <si>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</si>
  <si>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</si>
  <si>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</si>
  <si>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</si>
  <si>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</si>
  <si>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</si>
  <si>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</si>
  <si>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</si>
  <si>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</si>
  <si>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</si>
  <si>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</si>
  <si>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</si>
  <si>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</si>
  <si>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</si>
  <si>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</si>
  <si>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</si>
  <si>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</si>
  <si>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</si>
  <si>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</si>
  <si>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</si>
  <si>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</si>
  <si>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</si>
  <si>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</si>
  <si>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</si>
  <si>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</si>
  <si>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</si>
  <si>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</si>
  <si>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</si>
  <si>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</si>
  <si>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</si>
  <si>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</si>
  <si>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</si>
  <si>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</si>
  <si>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</si>
  <si>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</si>
  <si>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</si>
  <si>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</si>
  <si>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</si>
  <si>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</si>
  <si>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</si>
  <si>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</si>
  <si>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</si>
  <si>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</si>
  <si>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</si>
  <si>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</si>
  <si>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</si>
  <si>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</si>
  <si>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</si>
  <si>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</si>
  <si>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</si>
  <si>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</si>
  <si>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</si>
  <si>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</si>
  <si>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</si>
  <si>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</si>
  <si>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</si>
  <si>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</si>
  <si>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</si>
  <si>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</si>
  <si>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</si>
  <si>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</si>
  <si>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</si>
  <si>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</si>
  <si>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</si>
  <si>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</si>
  <si>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</si>
  <si>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</si>
  <si>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</si>
  <si>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</si>
  <si>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</si>
  <si>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</si>
  <si>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</si>
  <si>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</si>
  <si>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</si>
  <si>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</si>
  <si>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</si>
  <si>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</si>
  <si>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</si>
  <si>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</si>
  <si>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</si>
  <si>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</si>
  <si>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</si>
  <si>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</si>
  <si>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</si>
  <si>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</si>
  <si>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</si>
  <si>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</si>
  <si>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</si>
  <si>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</si>
  <si>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</si>
  <si>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</si>
  <si>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</si>
  <si>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</si>
  <si>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</si>
  <si>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</si>
  <si>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</si>
  <si>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</si>
  <si>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</si>
  <si>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</si>
  <si>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</si>
  <si>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</si>
  <si>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</si>
  <si>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</si>
  <si>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</si>
  <si>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</si>
  <si>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</si>
  <si>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</si>
  <si>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</si>
  <si>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</si>
  <si>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</si>
  <si>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</si>
  <si>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</si>
  <si>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</si>
  <si>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</si>
  <si>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</si>
  <si>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</si>
  <si>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</si>
  <si>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</si>
  <si>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</si>
  <si>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</si>
  <si>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</si>
  <si>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</si>
  <si>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</si>
  <si>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</si>
  <si>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</si>
  <si>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</si>
  <si>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</si>
  <si>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</si>
  <si>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</si>
  <si>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</si>
  <si>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</si>
  <si>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</si>
  <si>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</si>
  <si>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</si>
  <si>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</si>
  <si>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</si>
  <si>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</si>
  <si>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</si>
  <si>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</si>
  <si>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</si>
  <si>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</si>
  <si>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</si>
  <si>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</si>
  <si>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</si>
  <si>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</si>
  <si>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</si>
  <si>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</si>
  <si>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</si>
  <si>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</si>
  <si>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</si>
  <si>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</si>
  <si>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</si>
  <si>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</si>
  <si>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</si>
  <si>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</si>
  <si>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</si>
  <si>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</si>
  <si>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</si>
  <si>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</si>
  <si>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</si>
  <si>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</si>
  <si>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</si>
  <si>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</si>
  <si>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</si>
  <si>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</si>
  <si>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</si>
  <si>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</si>
  <si>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</si>
  <si>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</si>
  <si>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</si>
  <si>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</si>
  <si>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</si>
  <si>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</si>
  <si>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</si>
  <si>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</si>
  <si>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</si>
  <si>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</si>
  <si>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</si>
  <si>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</si>
  <si>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</si>
  <si>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</si>
  <si>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</si>
  <si>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</si>
  <si>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</si>
  <si>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</si>
  <si>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</si>
  <si>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</si>
  <si>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</si>
  <si>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</si>
  <si>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</si>
  <si>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</si>
  <si>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</si>
  <si>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</si>
  <si>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</si>
  <si>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</si>
  <si>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</si>
  <si>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</si>
  <si>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</si>
  <si>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</si>
  <si>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</si>
  <si>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</si>
  <si>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</si>
  <si>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</si>
  <si>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</si>
  <si>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</si>
  <si>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</si>
  <si>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</si>
  <si>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</si>
  <si>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</si>
  <si>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</si>
  <si>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</si>
  <si>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</si>
  <si>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</si>
  <si>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</si>
  <si>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</si>
  <si>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</si>
  <si>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</si>
  <si>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</si>
  <si>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</si>
  <si>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</si>
  <si>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</si>
  <si>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</si>
  <si>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</si>
  <si>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</si>
  <si>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</si>
  <si>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</si>
  <si>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</si>
  <si>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</si>
  <si>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</si>
  <si>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</si>
  <si>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</si>
  <si>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</si>
  <si>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</si>
  <si>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</si>
  <si>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</si>
  <si>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</si>
  <si>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</si>
  <si>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</si>
  <si>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</si>
  <si>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</si>
  <si>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</si>
  <si>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</si>
  <si>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</si>
  <si>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</si>
  <si>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</si>
  <si>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</si>
  <si>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</si>
  <si>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</si>
  <si>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</si>
  <si>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</si>
  <si>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</si>
  <si>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</si>
  <si>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</si>
  <si>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</si>
  <si>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</si>
  <si>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</si>
  <si>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</si>
  <si>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</si>
  <si>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</si>
  <si>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</si>
  <si>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</si>
  <si>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</si>
  <si>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</si>
  <si>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</si>
  <si>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</si>
  <si>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</si>
  <si>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</si>
  <si>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</si>
  <si>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</si>
  <si>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</si>
  <si>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</si>
  <si>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</si>
  <si>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</si>
  <si>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</si>
  <si>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</si>
  <si>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</si>
  <si>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</si>
  <si>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</si>
  <si>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</si>
  <si>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</si>
  <si>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</si>
  <si>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</si>
  <si>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</si>
  <si>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</si>
  <si>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</si>
  <si>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</si>
  <si>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</si>
  <si>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</si>
  <si>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</si>
  <si>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</si>
  <si>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</si>
  <si>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</si>
  <si>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</si>
  <si>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</si>
  <si>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</si>
  <si>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</si>
  <si>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</si>
  <si>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</si>
  <si>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</si>
  <si>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</si>
  <si>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</si>
  <si>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</si>
  <si>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</si>
  <si>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</si>
  <si>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</si>
  <si>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</si>
  <si>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</si>
  <si>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</si>
  <si>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</si>
  <si>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</si>
  <si>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</si>
  <si>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</si>
  <si>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</si>
  <si>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</si>
  <si>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</si>
  <si>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</si>
  <si>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</si>
  <si>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</si>
  <si>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</si>
  <si>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</si>
  <si>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</si>
  <si>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</si>
  <si>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</si>
  <si>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</si>
  <si>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</si>
  <si>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</si>
  <si>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</si>
  <si>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</si>
  <si>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</si>
  <si>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</si>
  <si>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</si>
  <si>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</si>
  <si>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</si>
  <si>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</si>
  <si>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</si>
  <si>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</si>
  <si>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</si>
  <si>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</si>
  <si>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</si>
  <si>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</si>
  <si>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</si>
  <si>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</si>
  <si>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</si>
  <si>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</si>
  <si>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</si>
  <si>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</si>
  <si>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</si>
  <si>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</si>
  <si>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</si>
  <si>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</si>
  <si>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</si>
  <si>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</si>
  <si>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</si>
  <si>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</si>
  <si>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</si>
  <si>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</si>
  <si>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</si>
  <si>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</si>
  <si>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</si>
  <si>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</si>
  <si>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</si>
  <si>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</si>
  <si>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</si>
  <si>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</si>
  <si>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</si>
  <si>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</si>
  <si>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</si>
  <si>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</si>
  <si>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</si>
  <si>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</si>
  <si>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</si>
  <si>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</si>
  <si>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</si>
  <si>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</si>
  <si>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</si>
  <si>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</si>
  <si>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</si>
  <si>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</si>
  <si>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</si>
  <si>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</si>
  <si>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</si>
  <si>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</si>
  <si>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</si>
  <si>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</si>
  <si>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</si>
  <si>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</si>
  <si>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</si>
  <si>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</si>
  <si>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</si>
  <si>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</si>
  <si>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</si>
  <si>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</si>
  <si>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</si>
  <si>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</si>
  <si>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</si>
  <si>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</si>
  <si>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</si>
  <si>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</si>
  <si>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</si>
  <si>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</si>
  <si>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</si>
  <si>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</si>
  <si>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</si>
  <si>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</si>
  <si>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</si>
  <si>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</si>
  <si>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</si>
  <si>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</si>
  <si>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</si>
  <si>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</si>
  <si>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</si>
  <si>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</si>
  <si>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</si>
  <si>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</si>
  <si>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</si>
  <si>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</si>
  <si>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</si>
  <si>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</si>
  <si>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</si>
  <si>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</si>
  <si>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</si>
  <si>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</si>
  <si>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</si>
  <si>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</si>
  <si>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</si>
  <si>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</si>
  <si>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</si>
  <si>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</si>
  <si>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</si>
  <si>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</si>
  <si>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</si>
  <si>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</si>
  <si>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</si>
  <si>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</si>
  <si>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</si>
  <si>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</si>
  <si>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</si>
  <si>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</si>
  <si>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</si>
  <si>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</si>
  <si>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</si>
  <si>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</si>
  <si>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</si>
  <si>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</si>
  <si>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</si>
  <si>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</si>
  <si>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</si>
  <si>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</si>
  <si>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</si>
  <si>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</si>
  <si>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</si>
  <si>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</si>
  <si>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</si>
  <si>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</si>
  <si>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</si>
  <si>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</si>
  <si>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</si>
  <si>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</si>
  <si>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</si>
  <si>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</si>
  <si>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</si>
  <si>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</si>
  <si>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</si>
  <si>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</si>
  <si>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</si>
  <si>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</si>
  <si>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</si>
  <si>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</si>
  <si>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</si>
  <si>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</si>
  <si>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</si>
  <si>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</si>
  <si>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</si>
  <si>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</si>
  <si>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</si>
  <si>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</si>
  <si>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</si>
  <si>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</si>
  <si>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</si>
  <si>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</si>
  <si>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</si>
  <si>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</si>
  <si>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</si>
  <si>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</si>
  <si>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</si>
  <si>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</si>
  <si>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</si>
  <si>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</si>
  <si>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</si>
  <si>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</si>
  <si>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</si>
  <si>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</si>
  <si>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</si>
  <si>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</si>
  <si>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</si>
  <si>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</si>
  <si>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</si>
  <si>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</si>
  <si>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</si>
  <si>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</si>
  <si>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</si>
  <si>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</si>
  <si>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</si>
  <si>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</si>
  <si>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</si>
  <si>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</si>
  <si>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</si>
  <si>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</si>
  <si>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</si>
  <si>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</si>
  <si>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</si>
  <si>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</si>
  <si>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</si>
  <si>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</si>
  <si>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</si>
  <si>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</si>
  <si>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</si>
  <si>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</si>
  <si>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</si>
  <si>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</si>
  <si>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</si>
  <si>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</si>
  <si>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</si>
  <si>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</si>
  <si>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</si>
  <si>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</si>
  <si>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</si>
  <si>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</si>
  <si>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</si>
  <si>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</si>
  <si>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</si>
  <si>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</si>
  <si>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</si>
  <si>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</si>
  <si>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</si>
  <si>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</si>
  <si>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</si>
  <si>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</si>
  <si>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</si>
  <si>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</si>
  <si>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</si>
  <si>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</si>
  <si>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</si>
  <si>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</si>
  <si>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</si>
  <si>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</si>
  <si>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</si>
  <si>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</si>
  <si>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</si>
  <si>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</si>
  <si>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</si>
  <si>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</si>
  <si>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</si>
  <si>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</si>
  <si>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</si>
  <si>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</si>
  <si>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</si>
  <si>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</si>
  <si>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</si>
  <si>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</si>
  <si>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</si>
  <si>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</si>
  <si>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</si>
  <si>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</si>
  <si>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</si>
  <si>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</si>
  <si>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</si>
  <si>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</si>
  <si>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</si>
  <si>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</si>
  <si>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</si>
  <si>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</si>
  <si>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</si>
  <si>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</si>
  <si>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</si>
  <si>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</si>
  <si>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</si>
  <si>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</si>
  <si>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</si>
  <si>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</si>
  <si>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</si>
  <si>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</si>
  <si>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</si>
  <si>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</si>
  <si>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</si>
  <si>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</si>
  <si>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</si>
  <si>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</si>
  <si>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</si>
  <si>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</si>
  <si>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</si>
  <si>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</si>
  <si>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</si>
  <si>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</si>
  <si>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</si>
  <si>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</si>
  <si>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</si>
  <si>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</si>
  <si>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</si>
  <si>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</si>
  <si>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</si>
  <si>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</si>
  <si>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</si>
  <si>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</si>
  <si>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</si>
  <si>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</si>
  <si>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</si>
  <si>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</si>
  <si>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</si>
  <si>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</si>
  <si>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</si>
  <si>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</si>
  <si>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</si>
  <si>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</si>
  <si>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</si>
  <si>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</si>
  <si>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</si>
  <si>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</si>
  <si>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</si>
  <si>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</si>
  <si>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</si>
  <si>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</si>
  <si>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</si>
  <si>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</si>
  <si>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</si>
  <si>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</si>
  <si>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</si>
  <si>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</si>
  <si>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</si>
  <si>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</si>
  <si>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</si>
  <si>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</si>
  <si>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</si>
  <si>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</si>
  <si>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</si>
  <si>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</si>
  <si>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</si>
  <si>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</si>
  <si>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</si>
  <si>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</si>
  <si>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</si>
  <si>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</si>
  <si>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</si>
  <si>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</si>
  <si>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</si>
  <si>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</si>
  <si>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</si>
  <si>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</si>
  <si>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</si>
  <si>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</si>
  <si>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</si>
  <si>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</si>
  <si>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</si>
  <si>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</si>
  <si>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</si>
  <si>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</si>
  <si>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</si>
  <si>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</si>
  <si>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</si>
  <si>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</si>
  <si>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</si>
  <si>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</si>
  <si>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</si>
  <si>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</si>
  <si>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</si>
  <si>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</si>
  <si>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</si>
  <si>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</si>
  <si>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</si>
  <si>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</si>
  <si>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</si>
  <si>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</si>
  <si>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</si>
  <si>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</si>
  <si>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</si>
  <si>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</si>
  <si>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</si>
  <si>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</si>
  <si>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</si>
  <si>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</si>
  <si>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</si>
  <si>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</si>
  <si>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</si>
  <si>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</si>
  <si>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</si>
  <si>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</si>
  <si>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</si>
  <si>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</si>
  <si>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</si>
  <si>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</si>
  <si>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</si>
  <si>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</si>
  <si>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</si>
  <si>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</si>
  <si>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</si>
  <si>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</si>
  <si>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</si>
  <si>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</si>
  <si>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</si>
  <si>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</si>
  <si>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</si>
  <si>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</si>
  <si>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</si>
  <si>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</si>
  <si>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</si>
  <si>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</si>
  <si>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</si>
  <si>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</si>
  <si>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</si>
  <si>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</si>
  <si>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</si>
  <si>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</si>
  <si>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</si>
  <si>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</si>
  <si>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</si>
  <si>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</si>
  <si>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</si>
  <si>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</si>
  <si>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</si>
  <si>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</si>
  <si>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</si>
  <si>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</si>
  <si>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</si>
  <si>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</si>
  <si>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</si>
  <si>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</si>
  <si>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</si>
  <si>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</si>
  <si>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</si>
  <si>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</si>
  <si>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</si>
  <si>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</si>
  <si>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</si>
  <si>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</si>
  <si>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</si>
  <si>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</si>
  <si>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</si>
  <si>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</si>
  <si>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</si>
  <si>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</si>
  <si>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</si>
  <si>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</si>
  <si>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</si>
  <si>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</si>
  <si>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</si>
  <si>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</si>
  <si>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</si>
  <si>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</si>
  <si>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</si>
  <si>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</si>
  <si>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</si>
  <si>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</si>
  <si>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</si>
  <si>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</si>
  <si>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</si>
  <si>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</si>
  <si>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</si>
  <si>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</si>
  <si>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</si>
  <si>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</si>
  <si>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</si>
  <si>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</si>
  <si>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</si>
  <si>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</si>
  <si>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</si>
  <si>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</si>
  <si>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</si>
  <si>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</si>
  <si>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</si>
  <si>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</si>
  <si>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</si>
  <si>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</si>
  <si>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</si>
  <si>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</si>
  <si>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</si>
  <si>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</si>
  <si>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</si>
  <si>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</si>
  <si>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</si>
  <si>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</si>
  <si>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</si>
  <si>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</si>
  <si>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</si>
  <si>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</si>
  <si>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</si>
  <si>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</si>
  <si>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</si>
  <si>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</si>
  <si>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</si>
  <si>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</si>
  <si>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</si>
  <si>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</si>
  <si>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</si>
  <si>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</si>
  <si>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</si>
  <si>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</si>
  <si>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</si>
  <si>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</si>
  <si>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</si>
  <si>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</si>
  <si>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</si>
  <si>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</si>
  <si>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</si>
  <si>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</si>
  <si>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</si>
  <si>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</si>
  <si>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</si>
  <si>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</si>
  <si>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</si>
  <si>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</si>
  <si>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</si>
  <si>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</si>
  <si>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</si>
  <si>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</si>
  <si>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</si>
  <si>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</si>
  <si>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</si>
  <si>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</si>
  <si>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</si>
  <si>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</si>
  <si>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</si>
  <si>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</si>
  <si>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</si>
  <si>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</si>
  <si>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</si>
  <si>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</si>
  <si>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</si>
  <si>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</si>
  <si>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</si>
  <si>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</si>
  <si>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</si>
  <si>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</si>
  <si>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</si>
  <si>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</si>
  <si>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</si>
  <si>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</si>
  <si>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</si>
  <si>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</si>
  <si>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</si>
  <si>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</si>
  <si>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</si>
  <si>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</si>
  <si>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</si>
  <si>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</si>
  <si>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</si>
  <si>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</si>
  <si>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</si>
  <si>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</si>
  <si>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</si>
  <si>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</si>
  <si>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</si>
  <si>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</si>
  <si>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</si>
  <si>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</si>
  <si>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</si>
  <si>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</si>
  <si>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</si>
  <si>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</si>
  <si>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</si>
  <si>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</si>
  <si>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</si>
  <si>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</si>
  <si>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</si>
  <si>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</si>
  <si>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</si>
  <si>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</si>
  <si>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</si>
  <si>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</si>
  <si>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</si>
  <si>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</si>
  <si>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</si>
  <si>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</si>
  <si>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</si>
  <si>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</si>
  <si>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</si>
  <si>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</si>
  <si>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</si>
  <si>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</si>
  <si>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</si>
  <si>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</si>
  <si>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</si>
  <si>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</si>
  <si>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</si>
  <si>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</si>
  <si>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</si>
  <si>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</si>
  <si>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</si>
  <si>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</si>
  <si>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</si>
  <si>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</si>
  <si>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</si>
  <si>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</si>
  <si>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</si>
  <si>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</si>
  <si>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</si>
  <si>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</si>
  <si>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</si>
  <si>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</si>
  <si>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</si>
  <si>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</si>
  <si>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</si>
  <si>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</si>
  <si>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</si>
  <si>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</si>
  <si>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</si>
  <si>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</si>
  <si>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</si>
  <si>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</si>
  <si>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</si>
  <si>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</si>
  <si>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</si>
  <si>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</si>
  <si>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</si>
  <si>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</si>
  <si>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</si>
  <si>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</si>
  <si>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</si>
  <si>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</si>
  <si>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</si>
  <si>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</si>
  <si>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</si>
  <si>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</si>
  <si>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</si>
  <si>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</si>
  <si>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</si>
  <si>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</si>
  <si>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</si>
  <si>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</si>
  <si>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</si>
  <si>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</si>
  <si>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</si>
  <si>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</si>
  <si>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</si>
  <si>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</si>
  <si>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</si>
  <si>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</si>
  <si>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</si>
  <si>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</si>
  <si>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</si>
  <si>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</si>
  <si>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</si>
  <si>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</si>
  <si>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</si>
  <si>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</si>
  <si>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</si>
  <si>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</si>
  <si>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</si>
  <si>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</si>
  <si>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</si>
  <si>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</si>
  <si>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</si>
  <si>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</si>
  <si>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</si>
  <si>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</si>
  <si>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</si>
  <si>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</si>
  <si>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</si>
  <si>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</si>
  <si>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</si>
  <si>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</si>
  <si>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</si>
  <si>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</si>
  <si>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</si>
  <si>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</si>
  <si>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</si>
  <si>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</si>
  <si>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</si>
  <si>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</si>
  <si>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</si>
  <si>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</si>
  <si>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</si>
  <si>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</si>
  <si>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</si>
  <si>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</si>
  <si>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</si>
  <si>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</si>
  <si>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</si>
  <si>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</si>
  <si>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</si>
  <si>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</si>
  <si>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</si>
  <si>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</si>
  <si>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</si>
  <si>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</si>
  <si>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</si>
  <si>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</si>
  <si>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</si>
  <si>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</si>
  <si>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</si>
  <si>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</si>
  <si>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</si>
  <si>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</si>
  <si>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</si>
  <si>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</si>
  <si>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</si>
  <si>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</si>
  <si>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</si>
  <si>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</si>
  <si>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</si>
  <si>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</si>
  <si>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</si>
  <si>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</si>
  <si>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</si>
  <si>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</si>
  <si>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</si>
  <si>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</si>
  <si>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</si>
  <si>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</si>
  <si>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</si>
  <si>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</si>
  <si>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</si>
  <si>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</si>
  <si>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</si>
  <si>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</si>
  <si>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</si>
  <si>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</si>
  <si>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</si>
  <si>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</si>
  <si>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</si>
  <si>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</si>
  <si>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</si>
  <si>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</si>
  <si>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</si>
  <si>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</si>
  <si>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</si>
  <si>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</si>
  <si>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</si>
  <si>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</si>
  <si>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</si>
  <si>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</si>
  <si>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</si>
  <si>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</si>
  <si>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</si>
  <si>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</si>
  <si>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</si>
  <si>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</si>
  <si>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</si>
  <si>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</si>
  <si>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</si>
  <si>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</si>
  <si>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</si>
  <si>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</si>
  <si>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</si>
  <si>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</si>
  <si>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</si>
  <si>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</si>
  <si>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</si>
  <si>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</si>
  <si>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</si>
  <si>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</si>
  <si>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</si>
  <si>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</si>
  <si>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</si>
  <si>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</si>
  <si>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</si>
  <si>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</si>
  <si>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</si>
  <si>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</si>
  <si>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</si>
  <si>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</si>
  <si>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</si>
  <si>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</si>
  <si>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</si>
  <si>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</si>
  <si>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</si>
  <si>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</si>
  <si>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</si>
  <si>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</si>
  <si>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</si>
  <si>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</si>
  <si>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</si>
  <si>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</si>
  <si>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</si>
  <si>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</si>
  <si>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</si>
  <si>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</si>
  <si>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</si>
  <si>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</si>
  <si>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</si>
  <si>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</si>
  <si>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</si>
  <si>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</si>
  <si>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</si>
  <si>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</si>
  <si>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</si>
  <si>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</si>
  <si>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</si>
  <si>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</si>
  <si>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</si>
  <si>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</si>
  <si>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</si>
  <si>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</si>
  <si>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</si>
  <si>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</si>
  <si>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</si>
  <si>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</si>
  <si>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</si>
  <si>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</si>
  <si>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</si>
  <si>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</si>
  <si>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</si>
  <si>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</si>
  <si>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</si>
  <si>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</si>
  <si>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</si>
  <si>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</si>
  <si>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</si>
  <si>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</si>
  <si>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</si>
  <si>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</si>
  <si>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</si>
  <si>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</si>
  <si>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</si>
  <si>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</si>
  <si>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</si>
  <si>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</si>
  <si>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</si>
  <si>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</si>
  <si>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</si>
  <si>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</si>
  <si>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</si>
  <si>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</si>
  <si>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</si>
  <si>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</si>
  <si>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</si>
  <si>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</si>
  <si>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</si>
  <si>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</si>
  <si>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</si>
  <si>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</si>
  <si>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</si>
  <si>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</si>
  <si>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</si>
  <si>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</si>
  <si>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</si>
  <si>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</si>
  <si>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</si>
  <si>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</si>
  <si>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</si>
  <si>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</si>
  <si>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</si>
  <si>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</si>
  <si>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</si>
  <si>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</si>
  <si>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</si>
  <si>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</si>
  <si>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</si>
  <si>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</si>
  <si>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</si>
  <si>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</si>
  <si>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</si>
  <si>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</si>
  <si>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</si>
  <si>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</si>
  <si>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</si>
  <si>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</si>
  <si>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</si>
  <si>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</si>
  <si>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</si>
  <si>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</si>
  <si>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</si>
  <si>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</si>
  <si>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</si>
  <si>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</si>
  <si>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</si>
  <si>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</si>
  <si>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</si>
  <si>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</si>
  <si>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</si>
  <si>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</si>
  <si>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</si>
  <si>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</si>
  <si>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</si>
  <si>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</si>
  <si>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</si>
  <si>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</si>
  <si>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</si>
  <si>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</si>
  <si>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</si>
  <si>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</si>
  <si>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</si>
  <si>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</si>
  <si>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</si>
  <si>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</si>
  <si>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</si>
  <si>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</si>
  <si>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</si>
  <si>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</si>
  <si>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</si>
  <si>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</si>
  <si>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</si>
  <si>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</si>
  <si>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</si>
  <si>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</si>
  <si>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</si>
  <si>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</si>
  <si>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</si>
  <si>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</si>
  <si>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</si>
  <si>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</si>
  <si>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</si>
  <si>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</si>
  <si>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</si>
  <si>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</si>
  <si>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</si>
  <si>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</si>
  <si>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</si>
  <si>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</si>
  <si>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</si>
  <si>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</si>
  <si>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</si>
  <si>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</si>
  <si>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</si>
  <si>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</si>
  <si>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</si>
  <si>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</si>
  <si>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</si>
  <si>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</si>
  <si>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</si>
  <si>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</si>
  <si>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</si>
  <si>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</si>
  <si>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</si>
  <si>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</si>
  <si>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</si>
  <si>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</si>
  <si>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</si>
  <si>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</si>
  <si>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</si>
  <si>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</si>
  <si>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</si>
  <si>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</si>
  <si>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</si>
  <si>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</si>
  <si>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</si>
  <si>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</si>
  <si>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</si>
  <si>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</si>
  <si>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</si>
  <si>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</si>
  <si>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</si>
  <si>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</si>
  <si>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</si>
  <si>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</si>
  <si>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</si>
  <si>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</si>
  <si>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</si>
  <si>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</si>
  <si>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</si>
  <si>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</si>
  <si>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</si>
  <si>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</si>
  <si>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</si>
  <si>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</si>
  <si>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</si>
  <si>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</si>
  <si>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</si>
  <si>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</si>
  <si>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</si>
  <si>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</si>
  <si>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</si>
  <si>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</si>
  <si>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</si>
  <si>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</si>
  <si>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</si>
  <si>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</si>
  <si>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</si>
  <si>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</si>
  <si>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</si>
  <si>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</si>
  <si>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</si>
  <si>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</si>
  <si>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</si>
  <si>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</si>
  <si>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</si>
  <si>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</si>
  <si>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</si>
  <si>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</si>
  <si>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</si>
  <si>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</si>
  <si>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</si>
  <si>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</si>
  <si>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</si>
  <si>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</si>
  <si>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</si>
  <si>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</si>
  <si>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</si>
  <si>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</si>
  <si>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</si>
  <si>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</si>
  <si>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</si>
  <si>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</si>
  <si>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</si>
  <si>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</si>
  <si>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</si>
  <si>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</si>
  <si>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</si>
  <si>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</si>
  <si>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</si>
  <si>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</si>
  <si>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</si>
  <si>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</si>
  <si>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</si>
  <si>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</si>
  <si>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</si>
  <si>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</si>
  <si>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</si>
  <si>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</si>
  <si>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</si>
  <si>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</si>
  <si>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</si>
  <si>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</si>
  <si>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</si>
  <si>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</si>
  <si>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</si>
  <si>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</si>
  <si>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</si>
  <si>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</si>
  <si>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</si>
  <si>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</si>
  <si>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</si>
  <si>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</si>
  <si>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</si>
  <si>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</si>
  <si>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</si>
  <si>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</si>
  <si>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</si>
  <si>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</si>
  <si>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</si>
  <si>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</si>
  <si>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</si>
  <si>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</si>
  <si>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</si>
  <si>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</si>
  <si>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</si>
  <si>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</si>
  <si>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</si>
  <si>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</si>
  <si>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</si>
  <si>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</si>
  <si>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</si>
  <si>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</si>
  <si>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</si>
  <si>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</si>
  <si>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</si>
  <si>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</si>
  <si>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</si>
  <si>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</si>
  <si>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</si>
  <si>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</si>
  <si>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</si>
  <si>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</si>
  <si>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</si>
  <si>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</si>
  <si>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</si>
  <si>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</si>
  <si>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</si>
  <si>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</si>
  <si>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</si>
  <si>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</si>
  <si>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</si>
  <si>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</si>
  <si>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</si>
  <si>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</si>
  <si>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</si>
  <si>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</si>
  <si>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</si>
  <si>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</si>
  <si>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</si>
  <si>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</si>
  <si>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</si>
  <si>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</si>
  <si>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</si>
  <si>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</si>
  <si>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</si>
  <si>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</si>
  <si>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</si>
  <si>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</si>
  <si>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</si>
  <si>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</si>
  <si>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</si>
  <si>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</si>
  <si>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</si>
  <si>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</si>
  <si>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</si>
  <si>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</si>
  <si>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</si>
  <si>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</si>
  <si>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</si>
  <si>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</si>
  <si>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</si>
  <si>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</si>
  <si>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</si>
  <si>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</si>
  <si>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</si>
  <si>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</si>
  <si>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</si>
  <si>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</si>
  <si>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</si>
  <si>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</si>
  <si>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</si>
  <si>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</si>
  <si>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</si>
  <si>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</si>
  <si>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</si>
  <si>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</si>
  <si>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</si>
  <si>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</si>
  <si>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</si>
  <si>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</si>
  <si>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</si>
  <si>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</si>
  <si>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</si>
  <si>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</si>
  <si>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</si>
  <si>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</si>
  <si>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</si>
  <si>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</si>
  <si>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</si>
  <si>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</si>
  <si>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</si>
  <si>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</si>
  <si>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</si>
  <si>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</si>
  <si>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</si>
  <si>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</si>
  <si>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</si>
  <si>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</si>
  <si>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</si>
  <si>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</si>
  <si>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</si>
  <si>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</si>
  <si>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</si>
  <si>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</si>
  <si>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</si>
  <si>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</si>
  <si>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</si>
  <si>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</si>
  <si>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</si>
  <si>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</si>
  <si>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</si>
  <si>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</si>
  <si>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</si>
  <si>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</si>
  <si>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</si>
  <si>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</si>
  <si>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</si>
  <si>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</si>
  <si>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</si>
  <si>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</si>
  <si>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</si>
  <si>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</si>
  <si>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</si>
  <si>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</si>
  <si>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</si>
  <si>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</si>
  <si>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</si>
  <si>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</si>
  <si>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</si>
  <si>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</si>
  <si>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</si>
  <si>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</si>
  <si>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</si>
  <si>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</si>
  <si>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</si>
  <si>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</si>
  <si>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</si>
  <si>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</si>
  <si>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</si>
  <si>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</si>
  <si>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</si>
  <si>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</si>
  <si>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</si>
  <si>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</si>
  <si>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</si>
  <si>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</si>
  <si>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</si>
  <si>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</si>
  <si>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</si>
  <si>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</si>
  <si>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</si>
  <si>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</si>
  <si>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</si>
  <si>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</si>
  <si>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</si>
  <si>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</si>
  <si>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</si>
  <si>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</si>
  <si>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</si>
  <si>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</si>
  <si>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</si>
  <si>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</si>
  <si>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</si>
  <si>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</si>
  <si>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</si>
  <si>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</si>
  <si>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</si>
  <si>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</si>
  <si>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</si>
  <si>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</si>
  <si>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</si>
  <si>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</si>
  <si>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</si>
  <si>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</si>
  <si>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</si>
  <si>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</si>
  <si>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</si>
  <si>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</si>
  <si>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</si>
  <si>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</si>
  <si>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</si>
  <si>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</si>
  <si>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</si>
  <si>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</si>
  <si>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</si>
  <si>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</si>
  <si>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</si>
  <si>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</si>
  <si>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</si>
  <si>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</si>
  <si>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</si>
  <si>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</si>
  <si>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</si>
  <si>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</si>
  <si>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</si>
  <si>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</si>
  <si>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</si>
  <si>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</si>
  <si>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</si>
  <si>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</si>
  <si>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</si>
  <si>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</si>
  <si>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</si>
  <si>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</si>
  <si>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</si>
  <si>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</si>
  <si>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</si>
  <si>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</si>
  <si>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</si>
  <si>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</si>
  <si>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</si>
  <si>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</si>
  <si>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</si>
  <si>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</si>
  <si>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</si>
  <si>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</si>
  <si>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</si>
  <si>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</si>
  <si>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</si>
  <si>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</si>
  <si>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</si>
  <si>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</si>
  <si>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</si>
  <si>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</si>
  <si>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</si>
  <si>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</si>
  <si>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</si>
  <si>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</si>
  <si>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</si>
  <si>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</si>
  <si>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</si>
  <si>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</si>
  <si>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</si>
  <si>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</si>
  <si>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</si>
  <si>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</si>
  <si>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</si>
  <si>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</si>
  <si>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</si>
  <si>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</si>
  <si>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</si>
  <si>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</si>
  <si>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</si>
  <si>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</si>
  <si>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</si>
  <si>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</si>
  <si>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</si>
  <si>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</si>
  <si>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</si>
  <si>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</si>
  <si>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</si>
  <si>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</si>
  <si>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</si>
  <si>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</si>
  <si>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</si>
  <si>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</si>
  <si>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</si>
  <si>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</si>
  <si>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</si>
  <si>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</si>
  <si>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</si>
  <si>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</si>
  <si>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</si>
  <si>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</si>
  <si>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</si>
  <si>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</si>
  <si>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</si>
  <si>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</si>
  <si>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</si>
  <si>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</si>
  <si>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</si>
  <si>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</si>
  <si>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</si>
  <si>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</si>
  <si>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</si>
  <si>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</si>
  <si>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</si>
  <si>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</si>
  <si>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</si>
  <si>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</si>
  <si>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</si>
  <si>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</si>
  <si>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</si>
  <si>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</si>
  <si>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</si>
  <si>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</si>
  <si>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</si>
  <si>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</si>
  <si>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</si>
  <si>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</si>
  <si>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</si>
  <si>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</si>
  <si>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</si>
  <si>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</si>
  <si>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</si>
  <si>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</si>
  <si>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</si>
  <si>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</si>
  <si>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</si>
  <si>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</si>
  <si>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</si>
  <si>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</si>
  <si>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</si>
  <si>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</si>
  <si>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</si>
  <si>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</si>
  <si>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</si>
  <si>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</si>
  <si>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</si>
  <si>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</si>
  <si>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</si>
  <si>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</si>
  <si>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</si>
  <si>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</si>
  <si>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</si>
  <si>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</si>
  <si>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</si>
  <si>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</si>
  <si>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</si>
  <si>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</si>
  <si>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</si>
  <si>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</si>
  <si>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</si>
  <si>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</si>
  <si>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</si>
  <si>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</si>
  <si>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</si>
  <si>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</si>
  <si>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</si>
  <si>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</si>
  <si>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</si>
  <si>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</si>
  <si>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</si>
  <si>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</si>
  <si>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</si>
  <si>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</si>
  <si>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</si>
  <si>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</si>
  <si>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</si>
  <si>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</si>
  <si>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</si>
  <si>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</si>
  <si>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</si>
  <si>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</si>
  <si>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</si>
  <si>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</si>
  <si>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</si>
  <si>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</si>
  <si>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</si>
  <si>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</si>
  <si>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</si>
  <si>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</si>
  <si>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</si>
  <si>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</si>
  <si>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</si>
  <si>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</si>
  <si>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</si>
  <si>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</si>
  <si>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</si>
  <si>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</si>
  <si>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</si>
  <si>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</si>
  <si>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</si>
  <si>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</si>
  <si>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</si>
  <si>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</si>
  <si>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</si>
  <si>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</si>
  <si>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</si>
  <si>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</si>
  <si>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</si>
  <si>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</si>
  <si>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</si>
  <si>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</si>
  <si>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</si>
  <si>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</si>
  <si>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</si>
  <si>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</si>
  <si>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</si>
  <si>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</si>
  <si>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</si>
  <si>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</si>
  <si>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</si>
  <si>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</si>
  <si>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</si>
  <si>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</si>
  <si>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</si>
  <si>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</si>
  <si>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</si>
  <si>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</si>
  <si>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</si>
  <si>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</si>
  <si>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</si>
  <si>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</si>
  <si>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</si>
  <si>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</si>
  <si>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</si>
  <si>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</si>
  <si>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</si>
  <si>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</si>
  <si>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</si>
  <si>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</si>
  <si>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</si>
  <si>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</si>
  <si>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</si>
  <si>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</si>
  <si>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</si>
  <si>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</si>
  <si>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</si>
  <si>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</si>
  <si>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</si>
  <si>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</si>
  <si>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</si>
  <si>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</si>
  <si>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</si>
  <si>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</si>
  <si>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</si>
  <si>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</si>
  <si>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</si>
  <si>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</si>
  <si>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</si>
  <si>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</si>
  <si>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</si>
  <si>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</si>
  <si>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</si>
  <si>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</si>
  <si>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</si>
  <si>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</si>
  <si>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</si>
  <si>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</si>
  <si>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</si>
  <si>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</si>
  <si>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</si>
  <si>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</si>
  <si>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</si>
  <si>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</si>
  <si>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</si>
  <si>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</si>
  <si>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</si>
  <si>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</si>
  <si>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</si>
  <si>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</si>
  <si>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</si>
  <si>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</si>
  <si>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</si>
  <si>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</si>
  <si>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</si>
  <si>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</si>
  <si>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</si>
  <si>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</si>
  <si>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</si>
  <si>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</si>
  <si>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</si>
  <si>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</si>
  <si>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</si>
  <si>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</si>
  <si>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</si>
  <si>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</si>
  <si>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</si>
  <si>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</si>
  <si>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</si>
  <si>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</si>
  <si>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</si>
  <si>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</si>
  <si>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</si>
  <si>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</si>
  <si>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</si>
  <si>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</si>
  <si>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</si>
  <si>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</si>
  <si>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</si>
  <si>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</si>
  <si>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</si>
  <si>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</si>
  <si>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</si>
  <si>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</si>
  <si>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</si>
  <si>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</si>
  <si>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</si>
  <si>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</si>
  <si>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</si>
  <si>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</si>
  <si>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</si>
  <si>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</si>
  <si>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</si>
  <si>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</si>
  <si>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</si>
  <si>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</si>
  <si>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</si>
  <si>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</si>
  <si>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</si>
  <si>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</si>
  <si>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</si>
  <si>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</si>
  <si>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</si>
  <si>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</si>
  <si>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</si>
  <si>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</si>
  <si>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</si>
  <si>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</si>
  <si>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</si>
  <si>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</si>
  <si>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</si>
  <si>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</si>
  <si>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</si>
  <si>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</si>
  <si>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</si>
  <si>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</si>
  <si>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</si>
  <si>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</si>
  <si>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</si>
  <si>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</si>
  <si>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</si>
  <si>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</si>
  <si>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</si>
  <si>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</si>
  <si>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</si>
  <si>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</si>
  <si>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</si>
  <si>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</si>
  <si>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</si>
  <si>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</si>
  <si>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</si>
  <si>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</si>
  <si>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</si>
  <si>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</si>
  <si>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</si>
  <si>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</si>
  <si>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</si>
  <si>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</si>
  <si>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</si>
  <si>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</si>
  <si>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</si>
  <si>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</si>
  <si>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</si>
  <si>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</si>
  <si>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</si>
  <si>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</si>
  <si>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</si>
  <si>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</si>
  <si>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</si>
  <si>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</si>
  <si>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</si>
  <si>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</si>
  <si>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</si>
  <si>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</si>
  <si>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</si>
  <si>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</si>
  <si>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</si>
  <si>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</si>
  <si>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</si>
  <si>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</si>
  <si>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</si>
  <si>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</si>
  <si>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</si>
  <si>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</si>
  <si>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</si>
  <si>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</si>
  <si>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</si>
  <si>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</si>
  <si>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</si>
  <si>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</si>
  <si>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</si>
  <si>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</si>
  <si>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</si>
  <si>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</si>
  <si>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</si>
  <si>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</si>
  <si>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</si>
  <si>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</si>
  <si>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</si>
  <si>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</si>
  <si>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</si>
  <si>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</si>
  <si>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</si>
  <si>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</si>
  <si>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</si>
  <si>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</si>
  <si>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</si>
  <si>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</si>
  <si>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</si>
  <si>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</si>
  <si>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</si>
  <si>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</si>
  <si>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</si>
  <si>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</si>
  <si>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</si>
  <si>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</si>
  <si>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</si>
  <si>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</si>
  <si>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</si>
  <si>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</si>
  <si>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</si>
  <si>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</si>
  <si>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</si>
  <si>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</si>
  <si>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</si>
  <si>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</si>
  <si>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</si>
  <si>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</si>
  <si>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</si>
  <si>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</si>
  <si>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</si>
  <si>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</si>
  <si>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</si>
  <si>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</si>
  <si>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</si>
  <si>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</si>
  <si>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</si>
  <si>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</si>
  <si>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</si>
  <si>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</si>
  <si>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</si>
  <si>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</si>
  <si>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</si>
  <si>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</si>
  <si>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</si>
  <si>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</si>
  <si>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</si>
  <si>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</si>
  <si>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</si>
  <si>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</si>
  <si>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</si>
  <si>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</si>
  <si>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</si>
  <si>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</si>
  <si>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</si>
  <si>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</si>
  <si>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</si>
  <si>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</si>
  <si>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</si>
  <si>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</si>
  <si>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</si>
  <si>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</si>
  <si>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</si>
  <si>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</si>
  <si>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</si>
  <si>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</si>
  <si>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</si>
  <si>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</si>
  <si>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</si>
  <si>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</si>
  <si>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</si>
  <si>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</si>
  <si>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</si>
  <si>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</si>
  <si>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</si>
  <si>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</si>
  <si>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</si>
  <si>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</si>
  <si>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</si>
  <si>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</si>
  <si>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</si>
  <si>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</si>
  <si>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</si>
  <si>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</si>
  <si>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</si>
  <si>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</si>
  <si>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</si>
  <si>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</si>
  <si>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</si>
  <si>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</si>
  <si>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</si>
  <si>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</si>
  <si>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</si>
  <si>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</si>
  <si>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</si>
  <si>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</si>
  <si>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</si>
  <si>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</si>
  <si>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</si>
  <si>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</si>
  <si>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</si>
  <si>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</si>
  <si>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</si>
  <si>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</si>
  <si>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</si>
  <si>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</si>
  <si>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</si>
  <si>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</si>
  <si>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</si>
  <si>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</si>
  <si>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</si>
  <si>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</si>
  <si>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</si>
  <si>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</si>
  <si>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</si>
  <si>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</si>
  <si>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</si>
  <si>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</si>
  <si>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</si>
  <si>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</si>
  <si>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</si>
  <si>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</si>
  <si>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</si>
  <si>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</si>
  <si>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</si>
  <si>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</si>
  <si>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</si>
  <si>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</si>
  <si>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</si>
  <si>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</si>
  <si>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</si>
  <si>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</si>
  <si>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</si>
  <si>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</si>
  <si>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</si>
  <si>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</si>
  <si>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</si>
  <si>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</si>
  <si>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</si>
  <si>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</si>
  <si>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</si>
  <si>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</si>
  <si>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</si>
  <si>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</si>
  <si>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</si>
  <si>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</si>
  <si>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</si>
  <si>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</si>
  <si>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</si>
  <si>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</si>
  <si>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</si>
  <si>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</si>
  <si>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</si>
  <si>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</si>
  <si>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</si>
  <si>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</si>
  <si>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</si>
  <si>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</si>
  <si>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</si>
  <si>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</si>
  <si>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</si>
  <si>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</si>
  <si>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</si>
  <si>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</si>
  <si>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</si>
  <si>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</si>
  <si>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</si>
  <si>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</si>
  <si>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</si>
  <si>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</si>
  <si>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</si>
  <si>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</si>
  <si>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</si>
  <si>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</si>
  <si>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</si>
  <si>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</si>
  <si>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</si>
  <si>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</si>
  <si>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</si>
  <si>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</si>
  <si>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</si>
  <si>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</si>
  <si>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</si>
  <si>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</si>
  <si>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</si>
  <si>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</si>
  <si>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</si>
  <si>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</si>
  <si>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</si>
  <si>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</si>
  <si>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</si>
  <si>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</si>
  <si>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</si>
  <si>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</si>
  <si>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</si>
  <si>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</si>
  <si>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</si>
  <si>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</si>
  <si>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</si>
  <si>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</si>
  <si>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</si>
  <si>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</si>
  <si>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</si>
  <si>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</si>
  <si>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</si>
  <si>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</si>
  <si>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</si>
  <si>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</si>
  <si>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</si>
  <si>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</si>
  <si>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</si>
  <si>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</si>
  <si>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</si>
  <si>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</si>
  <si>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</si>
  <si>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</si>
  <si>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</si>
  <si>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</si>
  <si>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</si>
  <si>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</si>
  <si>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</si>
  <si>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</si>
  <si>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</si>
  <si>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</si>
  <si>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</si>
  <si>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</si>
  <si>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</si>
  <si>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</si>
  <si>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</si>
  <si>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</si>
  <si>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</si>
  <si>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</si>
  <si>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</si>
  <si>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</si>
  <si>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</si>
  <si>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</si>
  <si>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</si>
  <si>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</si>
  <si>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</si>
  <si>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</si>
  <si>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</si>
  <si>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</si>
  <si>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</si>
  <si>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</si>
  <si>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</si>
  <si>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</si>
  <si>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</si>
  <si>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</si>
  <si>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</si>
  <si>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</si>
  <si>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</si>
  <si>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</si>
  <si>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</si>
  <si>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</si>
  <si>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</si>
  <si>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</si>
  <si>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</si>
  <si>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</si>
  <si>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</si>
  <si>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</si>
  <si>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</si>
  <si>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</si>
  <si>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</si>
  <si>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</si>
  <si>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</si>
  <si>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</si>
  <si>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</si>
  <si>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</si>
  <si>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</si>
  <si>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</si>
  <si>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</si>
  <si>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</si>
  <si>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</si>
  <si>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</si>
  <si>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</si>
  <si>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</si>
  <si>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</si>
  <si>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</si>
  <si>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</si>
  <si>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</si>
  <si>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</si>
  <si>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</si>
  <si>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</si>
  <si>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</si>
  <si>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</si>
  <si>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</si>
  <si>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</si>
  <si>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</si>
  <si>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</si>
  <si>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</si>
  <si>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</si>
  <si>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</si>
  <si>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</si>
  <si>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</si>
  <si>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</si>
  <si>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</si>
  <si>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</si>
  <si>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</si>
  <si>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</si>
  <si>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</si>
  <si>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</si>
  <si>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</si>
  <si>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</si>
  <si>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</si>
  <si>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</si>
  <si>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</si>
  <si>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</si>
  <si>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</si>
  <si>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</si>
  <si>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</si>
  <si>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</si>
  <si>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</si>
  <si>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</si>
  <si>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</si>
  <si>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</si>
  <si>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</si>
  <si>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</si>
  <si>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</si>
  <si>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</si>
  <si>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</si>
  <si>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</si>
  <si>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</si>
  <si>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</si>
  <si>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</si>
  <si>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</si>
  <si>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</si>
  <si>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</si>
  <si>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</si>
  <si>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</si>
  <si>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</si>
  <si>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</si>
  <si>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</si>
  <si>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</si>
  <si>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</si>
  <si>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</si>
  <si>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</si>
  <si>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</si>
  <si>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</si>
  <si>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</si>
  <si>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</si>
  <si>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</si>
  <si>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</si>
  <si>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</si>
  <si>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</si>
  <si>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</si>
  <si>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</si>
  <si>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</si>
  <si>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</si>
  <si>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</si>
  <si>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</si>
  <si>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</si>
  <si>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</si>
  <si>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</si>
  <si>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</si>
  <si>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</si>
  <si>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</si>
  <si>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</si>
  <si>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</si>
  <si>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</si>
  <si>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</si>
  <si>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</si>
  <si>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</si>
  <si>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</si>
  <si>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</si>
  <si>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</si>
  <si>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</si>
  <si>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</si>
  <si>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</si>
  <si>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</si>
  <si>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</si>
  <si>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</si>
  <si>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</si>
  <si>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</si>
  <si>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</si>
  <si>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</si>
  <si>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</si>
  <si>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</si>
  <si>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</si>
  <si>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</si>
  <si>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</si>
  <si>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</si>
  <si>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</si>
  <si>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</si>
  <si>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</si>
  <si>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</si>
  <si>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</si>
  <si>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</si>
  <si>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</si>
  <si>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</si>
  <si>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</si>
  <si>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</si>
  <si>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</si>
  <si>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</si>
  <si>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</si>
  <si>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</si>
  <si>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</si>
  <si>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</si>
  <si>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</si>
  <si>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</si>
  <si>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</si>
  <si>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</si>
  <si>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</si>
  <si>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</si>
  <si>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</si>
  <si>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</si>
  <si>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</si>
  <si>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</si>
  <si>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</si>
  <si>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</si>
  <si>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</si>
  <si>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</si>
  <si>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</si>
  <si>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</si>
  <si>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</si>
  <si>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</si>
  <si>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</si>
  <si>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</si>
  <si>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</si>
  <si>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</si>
  <si>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</si>
  <si>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</si>
  <si>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</si>
  <si>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</si>
  <si>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</si>
  <si>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</si>
  <si>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</si>
  <si>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</si>
  <si>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</si>
  <si>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</si>
  <si>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</si>
  <si>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</si>
  <si>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</si>
  <si>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</si>
  <si>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</si>
  <si>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</si>
  <si>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</si>
  <si>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</si>
  <si>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</si>
  <si>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</si>
  <si>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</si>
  <si>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</si>
  <si>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</si>
  <si>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</si>
  <si>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</si>
  <si>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</si>
  <si>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</si>
  <si>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</si>
  <si>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</si>
  <si>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</si>
  <si>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</si>
  <si>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</si>
  <si>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</si>
  <si>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</si>
  <si>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</si>
  <si>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</si>
  <si>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</si>
  <si>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</si>
  <si>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</si>
  <si>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</si>
  <si>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</si>
  <si>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</si>
  <si>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</si>
  <si>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</si>
  <si>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</si>
  <si>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</si>
  <si>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</si>
  <si>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</si>
  <si>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</si>
  <si>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</si>
  <si>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</si>
  <si>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</si>
  <si>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</si>
  <si>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</si>
  <si>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</si>
  <si>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</si>
  <si>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</si>
  <si>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</si>
  <si>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</si>
  <si>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</si>
  <si>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</si>
  <si>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</si>
  <si>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</si>
  <si>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</si>
  <si>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</si>
  <si>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</si>
  <si>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</si>
  <si>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</si>
  <si>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</si>
  <si>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</si>
  <si>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</si>
  <si>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</si>
  <si>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</si>
  <si>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</si>
  <si>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</si>
  <si>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</si>
  <si>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</si>
  <si>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</si>
  <si>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</si>
  <si>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</si>
  <si>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</si>
  <si>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</si>
  <si>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</si>
  <si>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</si>
  <si>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</si>
  <si>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</si>
  <si>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</si>
  <si>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</si>
  <si>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</si>
  <si>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</si>
  <si>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</si>
  <si>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</si>
  <si>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</si>
  <si>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</si>
  <si>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</si>
  <si>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</si>
  <si>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</si>
  <si>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</si>
  <si>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</si>
  <si>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</si>
  <si>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</si>
  <si>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</si>
  <si>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</si>
  <si>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</si>
  <si>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</si>
  <si>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</si>
  <si>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</si>
  <si>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</si>
  <si>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</si>
  <si>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</si>
  <si>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</si>
  <si>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</si>
  <si>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</si>
  <si>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</si>
  <si>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</si>
  <si>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</si>
  <si>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</si>
  <si>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</si>
  <si>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</si>
  <si>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</si>
  <si>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</si>
  <si>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</si>
  <si>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</si>
  <si>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</si>
  <si>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</si>
  <si>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</si>
  <si>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</si>
  <si>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</si>
  <si>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</si>
  <si>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</si>
  <si>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</si>
  <si>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</si>
  <si>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</si>
  <si>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</si>
  <si>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</si>
  <si>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</si>
  <si>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</si>
  <si>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</si>
  <si>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</si>
  <si>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</si>
  <si>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</si>
  <si>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</si>
  <si>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</si>
  <si>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</si>
  <si>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</si>
  <si>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</si>
  <si>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</si>
  <si>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</si>
  <si>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</si>
  <si>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</si>
  <si>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</si>
  <si>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</si>
  <si>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</si>
  <si>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</si>
  <si>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</si>
  <si>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</si>
  <si>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</si>
  <si>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</si>
  <si>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</si>
  <si>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</si>
  <si>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</si>
  <si>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</si>
  <si>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</si>
  <si>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</si>
  <si>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</si>
  <si>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</si>
  <si>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</si>
  <si>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</si>
  <si>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</si>
  <si>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</si>
  <si>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</si>
  <si>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</si>
  <si>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</si>
  <si>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</si>
  <si>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</si>
  <si>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</si>
  <si>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</si>
  <si>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</si>
  <si>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</si>
  <si>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</si>
  <si>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</si>
  <si>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</si>
  <si>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</si>
  <si>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</si>
  <si>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</si>
  <si>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</si>
  <si>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</si>
  <si>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</si>
  <si>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</si>
  <si>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</si>
  <si>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</si>
  <si>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</si>
  <si>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</si>
  <si>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</si>
  <si>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</si>
  <si>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</si>
  <si>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</si>
  <si>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</si>
  <si>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</si>
  <si>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</si>
  <si>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</si>
  <si>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</si>
  <si>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</si>
  <si>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</si>
  <si>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</si>
  <si>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</si>
  <si>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</si>
  <si>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</si>
  <si>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</si>
  <si>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</si>
  <si>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</si>
  <si>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</si>
  <si>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</si>
  <si>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</si>
  <si>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</si>
  <si>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</si>
  <si>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</si>
  <si>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</si>
  <si>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</si>
  <si>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</si>
  <si>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</si>
  <si>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</si>
  <si>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</si>
  <si>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</si>
  <si>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</si>
  <si>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</si>
  <si>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</si>
  <si>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</si>
  <si>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</si>
  <si>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</si>
  <si>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</si>
  <si>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</si>
  <si>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</si>
  <si>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</si>
  <si>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</si>
  <si>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</si>
  <si>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</si>
  <si>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</si>
  <si>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</si>
  <si>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</si>
  <si>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</si>
  <si>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</si>
  <si>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</si>
  <si>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</si>
  <si>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</si>
  <si>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</si>
  <si>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</si>
  <si>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</si>
  <si>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</si>
  <si>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</si>
  <si>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</si>
  <si>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</si>
  <si>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</si>
  <si>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</si>
  <si>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</si>
  <si>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</si>
  <si>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</si>
  <si>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</si>
  <si>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</si>
  <si>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</si>
  <si>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</si>
  <si>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</si>
  <si>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</si>
  <si>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</si>
  <si>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</si>
  <si>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</si>
  <si>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</si>
  <si>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</si>
  <si>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</si>
  <si>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</si>
  <si>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</si>
  <si>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</si>
  <si>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</si>
  <si>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</si>
  <si>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</si>
  <si>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</si>
  <si>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</si>
  <si>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</si>
  <si>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</si>
  <si>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</si>
  <si>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</si>
  <si>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</si>
  <si>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</si>
  <si>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</si>
  <si>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</si>
  <si>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</si>
  <si>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</si>
  <si>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</si>
  <si>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</si>
  <si>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</si>
  <si>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</si>
  <si>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</si>
  <si>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</si>
  <si>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</si>
  <si>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</si>
  <si>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</si>
  <si>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</si>
  <si>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</si>
  <si>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</si>
  <si>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</si>
  <si>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</si>
  <si>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</si>
  <si>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</si>
  <si>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</si>
  <si>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</si>
  <si>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</si>
  <si>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</si>
  <si>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</si>
  <si>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</si>
  <si>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</si>
  <si>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</si>
  <si>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</si>
  <si>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</si>
  <si>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</si>
  <si>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</si>
  <si>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</si>
  <si>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</si>
  <si>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</si>
  <si>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</si>
  <si>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</si>
  <si>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</si>
  <si>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</si>
  <si>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</si>
  <si>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</si>
  <si>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</si>
  <si>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</si>
  <si>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</si>
  <si>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</si>
  <si>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</si>
  <si>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</si>
  <si>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</si>
  <si>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</si>
  <si>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</si>
  <si>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</si>
  <si>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</si>
  <si>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</si>
  <si>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</si>
  <si>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</si>
  <si>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</si>
  <si>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</si>
  <si>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</si>
  <si>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</si>
  <si>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</si>
  <si>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</si>
  <si>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</si>
  <si>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</si>
  <si>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</si>
  <si>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</si>
  <si>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</si>
  <si>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</si>
  <si>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</si>
  <si>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</si>
  <si>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</si>
  <si>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</si>
  <si>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</si>
  <si>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</si>
  <si>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</si>
  <si>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</si>
  <si>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</si>
  <si>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</si>
  <si>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</si>
  <si>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</si>
  <si>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</si>
  <si>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</si>
  <si>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</si>
  <si>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</si>
  <si>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</si>
  <si>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</si>
  <si>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</si>
  <si>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</si>
  <si>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</si>
  <si>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</si>
  <si>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</si>
  <si>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</si>
  <si>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</si>
  <si>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</si>
  <si>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</si>
  <si>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</si>
  <si>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</si>
  <si>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</si>
  <si>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</si>
  <si>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</si>
  <si>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</si>
  <si>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</si>
  <si>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</si>
  <si>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</si>
  <si>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</si>
  <si>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</si>
  <si>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</si>
  <si>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</si>
  <si>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</si>
  <si>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</si>
  <si>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</si>
  <si>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</si>
  <si>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</si>
  <si>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</si>
  <si>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</si>
  <si>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</si>
  <si>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</si>
  <si>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</si>
  <si>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</si>
  <si>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</si>
  <si>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</si>
  <si>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</si>
  <si>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</si>
  <si>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</si>
  <si>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</si>
  <si>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</si>
  <si>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</si>
  <si>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</si>
  <si>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</si>
  <si>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</si>
  <si>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</si>
  <si>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</si>
  <si>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</si>
  <si>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</si>
  <si>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</si>
  <si>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</si>
  <si>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</si>
  <si>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</si>
  <si>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</si>
  <si>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</si>
  <si>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</si>
  <si>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</si>
  <si>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</si>
  <si>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</si>
  <si>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</si>
  <si>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</si>
  <si>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</si>
  <si>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</si>
  <si>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</si>
  <si>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</si>
  <si>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</si>
  <si>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</si>
  <si>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</si>
  <si>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</si>
  <si>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</si>
  <si>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</si>
  <si>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</si>
  <si>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</si>
  <si>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</si>
  <si>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</si>
  <si>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</si>
  <si>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</si>
  <si>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</si>
  <si>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</si>
  <si>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</si>
  <si>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</si>
  <si>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</si>
  <si>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</si>
  <si>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</si>
  <si>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</si>
  <si>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</si>
  <si>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</si>
  <si>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</si>
  <si>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</si>
  <si>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</si>
  <si>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</si>
  <si>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</si>
  <si>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</si>
  <si>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</si>
  <si>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</si>
  <si>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</si>
  <si>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</si>
  <si>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</si>
  <si>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</si>
  <si>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</si>
  <si>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</si>
  <si>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</si>
  <si>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</si>
  <si>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</si>
  <si>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</si>
  <si>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</si>
  <si>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</si>
  <si>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</si>
  <si>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</si>
  <si>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</si>
  <si>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</si>
  <si>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</si>
  <si>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</si>
  <si>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</si>
  <si>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</si>
  <si>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</si>
  <si>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</si>
  <si>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</si>
  <si>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</si>
  <si>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</si>
  <si>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</si>
  <si>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</si>
  <si>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</si>
  <si>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</si>
  <si>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</si>
  <si>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</si>
  <si>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</si>
  <si>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</si>
  <si>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</si>
  <si>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</si>
  <si>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</si>
  <si>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</si>
  <si>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</si>
  <si>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</si>
  <si>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</si>
  <si>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</si>
  <si>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</si>
  <si>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</si>
  <si>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</si>
  <si>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</si>
  <si>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</si>
  <si>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</si>
  <si>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</si>
  <si>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</si>
  <si>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</si>
  <si>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</si>
  <si>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</si>
  <si>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</si>
  <si>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</si>
  <si>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</si>
  <si>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</si>
  <si>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</si>
  <si>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</si>
  <si>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</si>
  <si>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</si>
  <si>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</si>
  <si>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</si>
  <si>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</si>
  <si>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</si>
  <si>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</si>
  <si>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</si>
  <si>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</si>
  <si>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</si>
  <si>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</si>
  <si>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</si>
  <si>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</si>
  <si>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</si>
  <si>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</si>
  <si>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</si>
  <si>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</si>
  <si>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</si>
  <si>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</si>
  <si>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</si>
  <si>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</si>
  <si>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</si>
  <si>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</si>
  <si>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</si>
  <si>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</si>
  <si>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</si>
  <si>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</si>
  <si>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</si>
  <si>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</si>
  <si>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</si>
  <si>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</si>
  <si>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</si>
  <si>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</si>
  <si>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</si>
  <si>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</si>
  <si>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</si>
  <si>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</si>
  <si>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</si>
  <si>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</si>
  <si>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</si>
  <si>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</si>
  <si>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</si>
  <si>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</si>
  <si>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</si>
  <si>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</si>
  <si>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</si>
  <si>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</si>
  <si>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</si>
  <si>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</si>
  <si>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</si>
  <si>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</si>
  <si>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</si>
  <si>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</si>
  <si>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</si>
  <si>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</si>
  <si>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</si>
  <si>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</si>
  <si>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</si>
  <si>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</si>
  <si>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</si>
  <si>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</si>
  <si>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</si>
  <si>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</si>
  <si>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</si>
  <si>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</si>
  <si>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</si>
  <si>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</si>
  <si>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</si>
  <si>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</si>
  <si>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</si>
  <si>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</si>
  <si>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</si>
  <si>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</si>
  <si>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</si>
  <si>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</si>
  <si>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</si>
  <si>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</si>
  <si>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</si>
  <si>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</si>
  <si>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</si>
  <si>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</si>
  <si>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</si>
  <si>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</si>
  <si>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</si>
  <si>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</si>
  <si>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</si>
  <si>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</si>
  <si>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</si>
  <si>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</si>
  <si>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</si>
  <si>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</si>
  <si>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</si>
  <si>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</si>
  <si>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</si>
  <si>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</si>
  <si>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</si>
  <si>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</si>
  <si>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</si>
  <si>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</si>
  <si>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</si>
  <si>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</si>
  <si>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</si>
  <si>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</si>
  <si>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</si>
  <si>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</si>
  <si>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</si>
  <si>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</si>
  <si>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</si>
  <si>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</si>
  <si>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</si>
  <si>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</si>
  <si>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</si>
  <si>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</si>
  <si>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</si>
  <si>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</si>
  <si>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</si>
  <si>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</si>
  <si>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</si>
  <si>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</si>
  <si>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</si>
  <si>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</si>
  <si>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</si>
  <si>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</si>
  <si>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</si>
  <si>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</si>
  <si>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</si>
  <si>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</si>
  <si>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</si>
  <si>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</si>
  <si>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</si>
  <si>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</si>
  <si>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</si>
  <si>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</si>
  <si>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</si>
  <si>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</si>
  <si>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</si>
  <si>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</si>
  <si>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</si>
  <si>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</si>
  <si>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</si>
  <si>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</si>
  <si>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</si>
  <si>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</si>
  <si>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</si>
  <si>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</si>
  <si>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</si>
  <si>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</si>
  <si>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</si>
  <si>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</si>
  <si>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</si>
  <si>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</si>
  <si>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</si>
  <si>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</si>
  <si>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</si>
  <si>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</si>
  <si>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</si>
  <si>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</si>
  <si>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</si>
  <si>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</si>
  <si>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</si>
  <si>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</si>
  <si>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</si>
  <si>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</si>
  <si>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</si>
  <si>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</si>
  <si>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</si>
  <si>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</si>
  <si>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</si>
  <si>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</si>
  <si>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</si>
  <si>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</si>
  <si>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</si>
  <si>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</si>
  <si>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</si>
  <si>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</si>
  <si>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</si>
  <si>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</si>
  <si>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</si>
  <si>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</si>
  <si>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</si>
  <si>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</si>
  <si>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</si>
  <si>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</si>
  <si>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</si>
  <si>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</si>
  <si>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</si>
  <si>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</si>
  <si>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</si>
  <si>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</si>
  <si>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</si>
  <si>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</si>
  <si>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</si>
  <si>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</si>
  <si>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</si>
  <si>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</si>
  <si>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</si>
  <si>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</si>
  <si>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</si>
  <si>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</si>
  <si>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</si>
  <si>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</si>
  <si>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</si>
  <si>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</si>
  <si>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</si>
  <si>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</si>
  <si>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</si>
  <si>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</si>
  <si>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</si>
  <si>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</si>
  <si>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</si>
  <si>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</si>
  <si>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</si>
  <si>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</si>
  <si>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</si>
  <si>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</si>
  <si>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</si>
  <si>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</si>
  <si>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</si>
  <si>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</si>
  <si>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</si>
  <si>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</si>
  <si>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</si>
  <si>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</si>
  <si>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</si>
  <si>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</si>
  <si>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</si>
  <si>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</si>
  <si>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</si>
  <si>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</si>
  <si>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</si>
  <si>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</si>
  <si>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</si>
  <si>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</si>
  <si>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</si>
  <si>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</si>
  <si>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</si>
  <si>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</si>
  <si>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</si>
  <si>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</si>
  <si>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</si>
  <si>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</si>
  <si>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</si>
  <si>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</si>
  <si>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</si>
  <si>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</si>
  <si>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</si>
  <si>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</si>
  <si>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</si>
  <si>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</si>
  <si>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</si>
  <si>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</si>
  <si>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</si>
  <si>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</si>
  <si>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</si>
  <si>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</si>
  <si>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</si>
  <si>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</si>
  <si>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</si>
  <si>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</si>
  <si>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</si>
  <si>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</si>
  <si>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</si>
  <si>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</si>
  <si>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</si>
  <si>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</si>
  <si>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</si>
  <si>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</si>
  <si>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</si>
  <si>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</si>
  <si>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</si>
  <si>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</si>
  <si>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</si>
  <si>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</si>
  <si>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</si>
  <si>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</si>
  <si>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</si>
  <si>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</si>
  <si>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</si>
  <si>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</si>
  <si>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</si>
  <si>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</si>
  <si>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</si>
  <si>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</si>
  <si>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</si>
  <si>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</si>
  <si>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</si>
  <si>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</si>
  <si>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</si>
  <si>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</si>
  <si>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</si>
  <si>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</si>
  <si>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</si>
  <si>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</si>
  <si>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</si>
  <si>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</si>
  <si>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</si>
  <si>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</si>
  <si>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</si>
  <si>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</si>
  <si>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</si>
  <si>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</si>
  <si>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</si>
  <si>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</si>
  <si>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</si>
  <si>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</si>
  <si>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</si>
  <si>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</si>
  <si>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</si>
  <si>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</si>
  <si>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</si>
  <si>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</si>
  <si>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</si>
  <si>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</si>
  <si>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</si>
  <si>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</si>
  <si>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</si>
  <si>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</si>
  <si>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</si>
  <si>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</si>
  <si>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</si>
  <si>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</si>
  <si>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</si>
  <si>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</si>
  <si>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</si>
  <si>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</si>
  <si>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</si>
  <si>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</si>
  <si>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</si>
  <si>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</si>
  <si>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</si>
  <si>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</si>
  <si>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</si>
  <si>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</si>
  <si>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</si>
  <si>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</si>
  <si>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</si>
  <si>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</si>
  <si>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</si>
  <si>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</si>
  <si>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</si>
  <si>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</si>
  <si>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</si>
  <si>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</si>
  <si>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</si>
  <si>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</si>
  <si>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</si>
  <si>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</si>
  <si>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</si>
  <si>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</si>
  <si>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</si>
  <si>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</si>
  <si>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</si>
  <si>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</si>
  <si>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</si>
  <si>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</si>
  <si>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</si>
  <si>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</si>
  <si>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</si>
  <si>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</si>
  <si>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</si>
  <si>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</si>
  <si>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</si>
  <si>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</si>
  <si>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</si>
  <si>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</si>
  <si>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</si>
  <si>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</si>
  <si>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</si>
  <si>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</si>
  <si>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</si>
  <si>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</si>
  <si>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</si>
  <si>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</si>
  <si>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</si>
  <si>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</si>
  <si>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</si>
  <si>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</si>
  <si>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</si>
  <si>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</si>
  <si>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</si>
  <si>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</si>
  <si>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</si>
  <si>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</si>
  <si>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</si>
  <si>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</si>
  <si>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</si>
  <si>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</si>
  <si>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</si>
  <si>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</si>
  <si>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</si>
  <si>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</si>
  <si>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</si>
  <si>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</si>
  <si>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</si>
  <si>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</si>
  <si>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</si>
  <si>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</si>
  <si>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</si>
  <si>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</si>
  <si>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</si>
  <si>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</si>
  <si>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</si>
  <si>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</si>
  <si>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</si>
  <si>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</si>
  <si>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</si>
  <si>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</si>
  <si>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</si>
  <si>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</si>
  <si>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</si>
  <si>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</si>
  <si>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</si>
  <si>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</si>
  <si>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</si>
  <si>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</si>
  <si>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</si>
  <si>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</si>
  <si>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</si>
  <si>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</si>
  <si>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</si>
  <si>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</si>
  <si>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</si>
  <si>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</si>
  <si>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</si>
  <si>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</si>
  <si>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</si>
  <si>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</si>
  <si>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</si>
  <si>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</si>
  <si>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</si>
  <si>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</si>
  <si>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</si>
  <si>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</si>
  <si>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</si>
  <si>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</si>
  <si>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</si>
  <si>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</si>
  <si>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</si>
  <si>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</si>
  <si>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</si>
  <si>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</si>
  <si>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</si>
  <si>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</si>
  <si>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</si>
  <si>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</si>
  <si>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</si>
  <si>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</si>
  <si>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</si>
  <si>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</si>
  <si>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</si>
  <si>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</si>
  <si>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</si>
  <si>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</si>
  <si>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</si>
  <si>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</si>
  <si>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</si>
  <si>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</si>
  <si>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</si>
  <si>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</si>
  <si>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</si>
  <si>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</si>
  <si>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</si>
  <si>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</si>
  <si>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</si>
  <si>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</si>
  <si>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</si>
  <si>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</si>
  <si>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</si>
  <si>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</si>
  <si>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</si>
  <si>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</si>
  <si>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</si>
  <si>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</si>
  <si>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</si>
  <si>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</si>
  <si>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</si>
  <si>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</si>
  <si>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</si>
  <si>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</si>
  <si>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</si>
  <si>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</si>
  <si>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</si>
  <si>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</si>
  <si>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</si>
  <si>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</si>
  <si>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</si>
  <si>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</si>
  <si>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</si>
  <si>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</si>
  <si>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</si>
  <si>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</si>
  <si>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</si>
  <si>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</si>
  <si>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</si>
  <si>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</si>
  <si>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</si>
  <si>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</si>
  <si>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</si>
  <si>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</si>
  <si>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</si>
  <si>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</si>
  <si>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</si>
  <si>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</si>
  <si>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</si>
  <si>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</si>
  <si>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</si>
  <si>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</si>
  <si>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</si>
  <si>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</si>
  <si>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</si>
  <si>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</si>
  <si>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</si>
  <si>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</si>
  <si>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</si>
  <si>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</si>
  <si>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</si>
  <si>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</si>
  <si>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</si>
  <si>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</si>
  <si>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</si>
  <si>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</si>
  <si>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</si>
  <si>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</si>
  <si>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</si>
  <si>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</si>
  <si>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</si>
  <si>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</si>
  <si>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</si>
  <si>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</si>
  <si>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</si>
  <si>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</si>
  <si>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</si>
  <si>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</si>
  <si>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</si>
  <si>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</si>
  <si>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</si>
  <si>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</si>
  <si>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</si>
  <si>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</si>
  <si>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</si>
  <si>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</si>
  <si>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</si>
  <si>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</si>
  <si>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</si>
  <si>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</si>
  <si>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</si>
  <si>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</si>
  <si>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</si>
  <si>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</si>
  <si>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</si>
  <si>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</si>
  <si>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</si>
  <si>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</si>
  <si>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</si>
  <si>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</si>
  <si>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</si>
  <si>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</si>
  <si>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</si>
  <si>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</si>
  <si>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</si>
  <si>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</si>
  <si>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</si>
  <si>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</si>
  <si>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</si>
  <si>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</si>
  <si>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</si>
  <si>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</si>
  <si>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</si>
  <si>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</si>
  <si>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</si>
  <si>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</si>
  <si>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</si>
  <si>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</si>
  <si>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</si>
  <si>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</si>
  <si>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</si>
  <si>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</si>
  <si>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</si>
  <si>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</si>
  <si>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</si>
  <si>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</si>
  <si>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</si>
  <si>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</si>
  <si>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</si>
  <si>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</si>
  <si>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</si>
  <si>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</si>
  <si>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</si>
  <si>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</si>
  <si>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</si>
  <si>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</si>
  <si>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</si>
  <si>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</si>
  <si>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</si>
  <si>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</si>
  <si>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</si>
  <si>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</si>
  <si>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</si>
  <si>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</si>
  <si>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</si>
  <si>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</si>
  <si>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</si>
  <si>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</si>
  <si>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</si>
  <si>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</si>
  <si>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</si>
  <si>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</si>
  <si>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</si>
  <si>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</si>
  <si>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</si>
  <si>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</si>
  <si>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</si>
  <si>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</si>
  <si>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</si>
  <si>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</si>
  <si>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</si>
  <si>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</si>
  <si>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</si>
  <si>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</si>
  <si>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</si>
  <si>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</si>
  <si>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</si>
  <si>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</si>
  <si>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</si>
  <si>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</si>
  <si>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</si>
  <si>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</si>
  <si>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</si>
  <si>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</si>
  <si>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</si>
  <si>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</si>
  <si>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</si>
  <si>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</si>
  <si>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</si>
  <si>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</si>
  <si>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</si>
  <si>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</si>
  <si>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</si>
  <si>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</si>
  <si>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</si>
  <si>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</si>
  <si>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</si>
  <si>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</si>
  <si>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</si>
  <si>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</si>
  <si>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</si>
  <si>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</si>
  <si>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</si>
  <si>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</si>
  <si>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</si>
  <si>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</si>
  <si>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</si>
  <si>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</si>
  <si>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</si>
  <si>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</si>
  <si>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</si>
  <si>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</si>
  <si>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</si>
  <si>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</si>
  <si>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</si>
  <si>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</si>
  <si>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</si>
  <si>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</si>
  <si>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</si>
  <si>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</si>
  <si>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</si>
  <si>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</si>
  <si>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</si>
  <si>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</si>
  <si>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</si>
  <si>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</si>
  <si>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</si>
  <si>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</si>
  <si>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</si>
  <si>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</si>
  <si>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</si>
  <si>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</si>
  <si>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</si>
  <si>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</si>
  <si>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</si>
  <si>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</si>
  <si>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</si>
  <si>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</si>
  <si>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</si>
  <si>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</si>
  <si>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</si>
  <si>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</si>
  <si>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</si>
  <si>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</si>
  <si>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</si>
  <si>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</si>
  <si>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</si>
  <si>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</si>
  <si>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</si>
  <si>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</si>
  <si>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</si>
  <si>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</si>
  <si>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</si>
  <si>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</si>
  <si>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</si>
  <si>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</si>
  <si>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</si>
  <si>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</si>
  <si>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</si>
  <si>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</si>
  <si>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</si>
  <si>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</si>
  <si>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</si>
  <si>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</si>
  <si>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</si>
  <si>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</si>
  <si>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</si>
  <si>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</si>
  <si>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</si>
  <si>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</si>
  <si>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</si>
  <si>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</si>
  <si>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</si>
  <si>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</si>
  <si>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</si>
  <si>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</si>
  <si>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</si>
  <si>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</si>
  <si>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</si>
  <si>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</si>
  <si>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</si>
  <si>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</si>
  <si>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</si>
  <si>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</si>
  <si>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</si>
  <si>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</si>
  <si>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</si>
  <si>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</si>
  <si>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</si>
  <si>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</si>
  <si>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</si>
  <si>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</si>
  <si>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</si>
  <si>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</si>
  <si>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</si>
  <si>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</si>
  <si>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</si>
  <si>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</si>
  <si>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</si>
  <si>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</si>
  <si>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</si>
  <si>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</si>
  <si>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</si>
  <si>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</si>
  <si>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</si>
  <si>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</si>
  <si>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</si>
  <si>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</si>
  <si>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</si>
  <si>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</si>
  <si>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</si>
  <si>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</si>
  <si>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</si>
  <si>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</si>
  <si>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</si>
  <si>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</si>
  <si>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</si>
  <si>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</si>
  <si>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</si>
  <si>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</si>
  <si>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</si>
  <si>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</si>
  <si>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</si>
  <si>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</si>
  <si>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</si>
  <si>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</si>
  <si>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</si>
  <si>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</si>
  <si>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</si>
  <si>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</si>
  <si>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</si>
  <si>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</si>
  <si>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</si>
  <si>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</si>
  <si>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</si>
  <si>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</si>
  <si>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</si>
  <si>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</si>
  <si>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</si>
  <si>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</si>
  <si>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</si>
  <si>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</si>
  <si>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</si>
  <si>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</si>
  <si>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</si>
  <si>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</si>
  <si>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</si>
  <si>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</si>
  <si>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</si>
  <si>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</si>
  <si>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</si>
  <si>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</si>
  <si>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</si>
  <si>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</si>
  <si>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</si>
  <si>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</si>
  <si>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</si>
  <si>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</si>
  <si>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</si>
  <si>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</si>
  <si>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</si>
  <si>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</si>
  <si>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</si>
  <si>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</si>
  <si>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</si>
  <si>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</si>
  <si>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</si>
  <si>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</si>
  <si>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</si>
  <si>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</si>
  <si>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</si>
  <si>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</si>
  <si>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</si>
  <si>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</si>
  <si>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</si>
  <si>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</si>
  <si>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</si>
  <si>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</si>
  <si>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</si>
  <si>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</si>
  <si>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</si>
  <si>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</si>
  <si>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</si>
  <si>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</si>
  <si>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</si>
  <si>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</si>
  <si>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</si>
  <si>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</si>
  <si>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</si>
  <si>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</si>
  <si>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</si>
  <si>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</si>
  <si>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</si>
  <si>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</si>
  <si>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</si>
  <si>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</si>
  <si>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</si>
  <si>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</si>
  <si>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</si>
  <si>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</si>
  <si>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</si>
  <si>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</si>
  <si>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</si>
  <si>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</si>
  <si>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</si>
  <si>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</si>
  <si>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</si>
  <si>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</si>
  <si>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</si>
  <si>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</si>
  <si>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</si>
  <si>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</si>
  <si>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</si>
  <si>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</si>
  <si>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</si>
  <si>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</si>
  <si>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</si>
  <si>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</si>
  <si>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</si>
  <si>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</si>
  <si>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</si>
  <si>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</si>
  <si>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</si>
  <si>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</si>
  <si>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</si>
  <si>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</si>
  <si>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</si>
  <si>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</si>
  <si>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</si>
  <si>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</si>
  <si>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</si>
  <si>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</si>
  <si>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</si>
  <si>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</si>
  <si>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</si>
  <si>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</si>
  <si>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</si>
  <si>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</si>
  <si>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</si>
  <si>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</si>
  <si>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</si>
  <si>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</si>
  <si>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</si>
  <si>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</si>
  <si>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</si>
  <si>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</si>
  <si>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</si>
  <si>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</si>
  <si>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</si>
  <si>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</si>
  <si>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</si>
  <si>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</si>
  <si>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</si>
  <si>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</si>
  <si>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</si>
  <si>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</si>
  <si>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</si>
  <si>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</si>
  <si>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</si>
  <si>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</si>
  <si>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</si>
  <si>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</si>
  <si>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</si>
  <si>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</si>
  <si>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</si>
  <si>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</si>
  <si>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</si>
  <si>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</si>
  <si>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</si>
  <si>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</si>
  <si>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</si>
  <si>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</si>
  <si>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</si>
  <si>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</si>
  <si>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</si>
  <si>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</si>
  <si>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</si>
  <si>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</si>
  <si>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</si>
  <si>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</si>
  <si>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</si>
  <si>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</si>
  <si>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</si>
  <si>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</si>
  <si>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</si>
  <si>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</si>
  <si>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</si>
  <si>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</si>
  <si>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</si>
  <si>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</si>
  <si>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</si>
  <si>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</si>
  <si>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</si>
  <si>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</si>
  <si>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</si>
  <si>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</si>
  <si>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</si>
  <si>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</si>
  <si>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</si>
  <si>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</si>
  <si>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</si>
  <si>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</si>
  <si>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</si>
  <si>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</si>
  <si>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</si>
  <si>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</si>
  <si>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</si>
  <si>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</si>
  <si>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</si>
  <si>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</si>
  <si>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</si>
  <si>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</si>
  <si>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</si>
  <si>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</si>
  <si>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</si>
  <si>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</si>
  <si>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</si>
  <si>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</si>
  <si>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</si>
  <si>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</si>
  <si>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</si>
  <si>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</si>
  <si>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</si>
  <si>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</si>
  <si>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</si>
  <si>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</si>
  <si>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</si>
  <si>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</si>
  <si>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</si>
  <si>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</si>
  <si>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</si>
  <si>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</si>
  <si>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</si>
  <si>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</si>
  <si>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</si>
  <si>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</si>
  <si>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</si>
  <si>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</si>
  <si>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</si>
  <si>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</si>
  <si>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</si>
  <si>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</si>
  <si>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</si>
  <si>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</si>
  <si>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</si>
  <si>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</si>
  <si>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</si>
  <si>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</si>
  <si>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</si>
  <si>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</si>
  <si>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</si>
  <si>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</si>
  <si>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</si>
  <si>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</si>
  <si>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</si>
  <si>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</si>
  <si>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</si>
  <si>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</si>
  <si>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</si>
  <si>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</si>
  <si>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</si>
  <si>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</si>
  <si>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</si>
  <si>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</si>
  <si>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</si>
  <si>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</si>
  <si>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</si>
  <si>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</si>
  <si>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</si>
  <si>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</si>
  <si>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</si>
  <si>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</si>
  <si>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</si>
  <si>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</si>
  <si>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</si>
  <si>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</si>
  <si>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</si>
  <si>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</si>
  <si>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</si>
  <si>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</si>
  <si>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</si>
  <si>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</si>
  <si>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</si>
  <si>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</si>
  <si>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</si>
  <si>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</si>
  <si>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</si>
  <si>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</si>
  <si>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</si>
  <si>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</si>
  <si>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</si>
  <si>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</si>
  <si>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</si>
  <si>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</si>
  <si>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</si>
  <si>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</si>
  <si>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</si>
  <si>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</si>
  <si>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</si>
  <si>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</si>
  <si>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</si>
  <si>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</si>
  <si>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</si>
  <si>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</si>
  <si>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</si>
  <si>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</si>
  <si>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</si>
  <si>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</si>
  <si>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</si>
  <si>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</si>
  <si>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</si>
  <si>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</si>
  <si>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</si>
  <si>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</si>
  <si>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</si>
  <si>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</si>
  <si>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</si>
  <si>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</si>
  <si>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</si>
  <si>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</si>
  <si>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</si>
  <si>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</si>
  <si>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</si>
  <si>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</si>
  <si>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</si>
  <si>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</si>
  <si>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</si>
  <si>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</si>
  <si>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</si>
  <si>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</si>
  <si>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</si>
  <si>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</si>
  <si>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</si>
  <si>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</si>
  <si>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</si>
  <si>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</si>
  <si>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</si>
  <si>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</si>
  <si>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</si>
  <si>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</si>
  <si>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</si>
  <si>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</si>
  <si>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</si>
  <si>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</si>
  <si>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</si>
  <si>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</si>
  <si>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</si>
  <si>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</si>
  <si>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</si>
  <si>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</si>
  <si>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</si>
  <si>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</si>
  <si>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</si>
  <si>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</si>
  <si>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</si>
  <si>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</si>
  <si>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</si>
  <si>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</si>
  <si>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</si>
  <si>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</si>
  <si>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</si>
  <si>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</si>
  <si>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</si>
  <si>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</si>
  <si>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</si>
  <si>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</si>
  <si>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</si>
  <si>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</si>
  <si>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</si>
  <si>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</si>
  <si>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</si>
  <si>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</si>
  <si>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</si>
  <si>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</si>
  <si>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</si>
  <si>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</si>
  <si>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</si>
  <si>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</si>
  <si>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</si>
  <si>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</si>
  <si>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</si>
  <si>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</si>
  <si>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</si>
  <si>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</si>
  <si>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</si>
  <si>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</si>
  <si>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</si>
  <si>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</si>
  <si>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</si>
  <si>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</si>
  <si>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</si>
  <si>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</si>
  <si>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</si>
  <si>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</si>
  <si>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</si>
  <si>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</si>
  <si>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</si>
  <si>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</si>
  <si>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</si>
  <si>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</si>
  <si>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</si>
  <si>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</si>
  <si>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</si>
  <si>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</si>
  <si>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</si>
  <si>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</si>
  <si>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</si>
  <si>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</si>
  <si>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</si>
  <si>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</si>
  <si>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</si>
  <si>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</si>
  <si>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</si>
  <si>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</si>
  <si>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</si>
  <si>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</si>
  <si>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</si>
  <si>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</si>
  <si>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</si>
  <si>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</si>
  <si>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</si>
  <si>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</si>
  <si>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</si>
  <si>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</si>
  <si>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</si>
  <si>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</si>
  <si>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</si>
  <si>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</si>
  <si>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</si>
  <si>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</si>
  <si>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</si>
  <si>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</si>
  <si>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</si>
  <si>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</si>
  <si>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</si>
  <si>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</si>
  <si>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</si>
  <si>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</si>
  <si>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</si>
  <si>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</si>
  <si>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</si>
  <si>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</si>
  <si>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</si>
  <si>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</si>
  <si>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</si>
  <si>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</si>
  <si>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</si>
  <si>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</si>
  <si>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</si>
  <si>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</si>
  <si>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</si>
  <si>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</si>
  <si>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</si>
  <si>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</si>
  <si>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</si>
  <si>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</si>
  <si>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</si>
  <si>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</si>
  <si>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</si>
  <si>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</si>
  <si>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</si>
  <si>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</si>
  <si>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</si>
  <si>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</si>
  <si>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</si>
  <si>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</si>
  <si>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</si>
  <si>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</si>
  <si>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</si>
  <si>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</si>
  <si>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</si>
  <si>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</si>
  <si>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</si>
  <si>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</si>
  <si>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</si>
  <si>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</si>
  <si>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</si>
  <si>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</si>
  <si>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</si>
  <si>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</si>
  <si>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</si>
  <si>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</si>
  <si>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</si>
  <si>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</si>
  <si>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</si>
  <si>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</si>
  <si>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</si>
  <si>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</si>
  <si>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</si>
  <si>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</si>
  <si>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</si>
  <si>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</si>
  <si>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</si>
  <si>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</si>
  <si>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</si>
  <si>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</si>
  <si>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</si>
  <si>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</si>
  <si>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</si>
  <si>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</si>
  <si>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</si>
  <si>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</si>
  <si>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</si>
  <si>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</si>
  <si>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</si>
  <si>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</si>
  <si>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</si>
  <si>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</si>
  <si>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</si>
  <si>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</si>
  <si>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</si>
  <si>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</si>
  <si>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</si>
  <si>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</si>
  <si>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</si>
  <si>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</si>
  <si>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</si>
  <si>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</si>
  <si>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</si>
  <si>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</si>
  <si>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</si>
  <si>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</si>
  <si>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</si>
  <si>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</si>
  <si>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</si>
  <si>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</si>
  <si>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</si>
  <si>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</si>
  <si>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</si>
  <si>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</si>
  <si>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</si>
  <si>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</si>
  <si>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</si>
  <si>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</si>
  <si>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</si>
  <si>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</si>
  <si>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</si>
  <si>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</si>
  <si>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</si>
  <si>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</si>
  <si>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</si>
  <si>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</si>
  <si>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</si>
  <si>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</si>
  <si>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</si>
  <si>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</si>
  <si>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</si>
  <si>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</si>
  <si>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</si>
  <si>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</si>
  <si>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</si>
  <si>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</si>
  <si>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</si>
  <si>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</si>
  <si>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</si>
  <si>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</si>
  <si>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</si>
  <si>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</si>
  <si>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</si>
  <si>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</si>
  <si>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</si>
  <si>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</si>
  <si>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</si>
  <si>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</si>
  <si>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</si>
  <si>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</si>
  <si>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</si>
  <si>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</si>
  <si>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</si>
  <si>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</si>
  <si>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</si>
  <si>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</si>
  <si>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</si>
  <si>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</si>
  <si>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</si>
  <si>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</si>
  <si>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</si>
  <si>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</si>
  <si>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</si>
  <si>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</si>
  <si>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</si>
  <si>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</si>
  <si>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</si>
  <si>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</si>
  <si>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</si>
  <si>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</si>
  <si>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</si>
  <si>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</si>
  <si>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</si>
  <si>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</si>
  <si>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</si>
  <si>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</si>
  <si>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</si>
  <si>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</si>
  <si>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</si>
  <si>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</si>
  <si>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</si>
  <si>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</si>
  <si>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</si>
  <si>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</si>
  <si>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</si>
  <si>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</si>
  <si>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</si>
  <si>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</si>
  <si>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</si>
  <si>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</si>
  <si>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</si>
  <si>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</si>
  <si>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</si>
  <si>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</si>
  <si>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</si>
  <si>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</si>
  <si>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</si>
  <si>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</si>
  <si>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</si>
  <si>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</si>
  <si>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</si>
  <si>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</si>
  <si>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</si>
  <si>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</si>
  <si>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</si>
  <si>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</si>
  <si>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</si>
  <si>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</si>
  <si>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</si>
  <si>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</si>
  <si>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</si>
  <si>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</si>
  <si>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</si>
  <si>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</si>
  <si>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</si>
  <si>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</si>
  <si>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</si>
  <si>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</si>
  <si>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</si>
  <si>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</si>
  <si>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</si>
  <si>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</si>
  <si>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</si>
  <si>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</si>
  <si>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</si>
  <si>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</si>
  <si>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</si>
  <si>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</si>
  <si>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</si>
  <si>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</si>
  <si>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</si>
  <si>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</si>
  <si>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</si>
  <si>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</si>
  <si>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</si>
  <si>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</si>
  <si>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</si>
  <si>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</si>
  <si>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</si>
  <si>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</si>
  <si>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</si>
  <si>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</si>
  <si>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</si>
  <si>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</si>
  <si>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</si>
  <si>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</si>
  <si>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</si>
  <si>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</si>
  <si>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</si>
  <si>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</si>
  <si>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</si>
  <si>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</si>
  <si>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</si>
  <si>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</si>
  <si>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</si>
  <si>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</si>
  <si>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</si>
  <si>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</si>
  <si>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</si>
  <si>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</si>
  <si>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</si>
  <si>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</si>
  <si>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</si>
  <si>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</si>
  <si>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</si>
  <si>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</si>
  <si>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</si>
  <si>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</si>
  <si>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</si>
  <si>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</si>
  <si>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</si>
  <si>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</si>
  <si>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</si>
  <si>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</si>
  <si>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</si>
  <si>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</si>
  <si>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</si>
  <si>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</si>
  <si>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</si>
  <si>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</si>
  <si>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</si>
  <si>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</si>
  <si>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</si>
  <si>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</si>
  <si>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</si>
  <si>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</si>
  <si>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</si>
  <si>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</si>
  <si>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</si>
  <si>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</si>
  <si>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</si>
  <si>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</si>
  <si>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</si>
  <si>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</si>
  <si>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</si>
  <si>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</si>
  <si>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</si>
  <si>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</si>
  <si>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</si>
  <si>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</si>
  <si>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</si>
  <si>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</si>
  <si>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</si>
  <si>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</si>
  <si>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</si>
  <si>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</si>
  <si>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</si>
  <si>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</si>
  <si>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</si>
  <si>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</si>
  <si>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</si>
  <si>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</si>
  <si>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</si>
  <si>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</si>
  <si>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</si>
  <si>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</si>
  <si>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</si>
  <si>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</si>
  <si>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</si>
  <si>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</si>
  <si>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</si>
  <si>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</si>
  <si>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</si>
  <si>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</si>
  <si>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</si>
  <si>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</si>
  <si>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</si>
  <si>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</si>
  <si>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</si>
  <si>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</si>
  <si>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</si>
  <si>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</si>
  <si>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</si>
  <si>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</si>
  <si>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</si>
  <si>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</si>
  <si>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</si>
  <si>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</si>
  <si>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</si>
  <si>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</si>
  <si>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</si>
  <si>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</si>
  <si>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</si>
  <si>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</si>
  <si>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</si>
  <si>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</si>
  <si>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</si>
  <si>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</si>
  <si>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</si>
  <si>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</si>
  <si>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</si>
  <si>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</si>
  <si>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</si>
  <si>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</si>
  <si>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</si>
  <si>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</si>
  <si>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</si>
  <si>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</si>
  <si>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</si>
  <si>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</si>
  <si>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</si>
  <si>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</si>
  <si>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</si>
  <si>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</si>
  <si>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</si>
  <si>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</si>
  <si>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</si>
  <si>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</si>
  <si>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</si>
  <si>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</si>
  <si>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</si>
  <si>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</si>
  <si>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</si>
  <si>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</si>
  <si>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</si>
  <si>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</si>
  <si>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</si>
  <si>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</si>
  <si>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</si>
  <si>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</si>
  <si>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</si>
  <si>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</si>
  <si>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</si>
  <si>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</si>
  <si>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</si>
  <si>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</si>
  <si>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</si>
  <si>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</si>
  <si>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</si>
  <si>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</si>
  <si>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</si>
  <si>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</si>
  <si>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</si>
  <si>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</si>
  <si>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</si>
  <si>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</si>
  <si>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</si>
  <si>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</si>
  <si>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</si>
  <si>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</si>
  <si>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</si>
  <si>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</si>
  <si>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</si>
  <si>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</si>
  <si>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</si>
  <si>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</si>
  <si>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</si>
  <si>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</si>
  <si>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</si>
  <si>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</si>
  <si>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</si>
  <si>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</si>
  <si>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</si>
  <si>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</si>
  <si>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</si>
  <si>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</si>
  <si>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</si>
  <si>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</si>
  <si>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</si>
  <si>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</si>
  <si>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</si>
  <si>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</si>
  <si>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</si>
  <si>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</si>
  <si>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</si>
  <si>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</si>
  <si>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</si>
  <si>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</si>
  <si>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</si>
  <si>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</si>
  <si>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</si>
  <si>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</si>
  <si>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</si>
  <si>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</si>
  <si>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</si>
  <si>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</si>
  <si>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</si>
  <si>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</si>
  <si>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</si>
  <si>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</si>
  <si>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</si>
  <si>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</si>
  <si>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</si>
  <si>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</si>
  <si>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</si>
  <si>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</si>
  <si>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</si>
  <si>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</si>
  <si>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</si>
  <si>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</si>
  <si>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</si>
  <si>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</si>
  <si>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</si>
  <si>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</si>
  <si>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</si>
  <si>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</si>
  <si>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</si>
  <si>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</si>
  <si>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</si>
  <si>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</si>
  <si>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</si>
  <si>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</si>
  <si>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</si>
  <si>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</si>
  <si>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</si>
  <si>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</si>
  <si>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</si>
  <si>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</si>
  <si>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</si>
  <si>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</si>
  <si>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</si>
  <si>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</si>
  <si>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</si>
  <si>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</si>
  <si>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</si>
  <si>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</si>
  <si>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</si>
  <si>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</si>
  <si>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</si>
  <si>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</si>
  <si>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</si>
  <si>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</si>
  <si>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</si>
  <si>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</si>
  <si>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</si>
  <si>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</si>
  <si>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</si>
  <si>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</si>
  <si>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</si>
  <si>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</si>
  <si>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</si>
  <si>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</si>
  <si>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</si>
  <si>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</si>
  <si>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</si>
  <si>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</si>
  <si>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</si>
  <si>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</si>
  <si>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</si>
  <si>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</si>
  <si>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</si>
  <si>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</si>
  <si>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</si>
  <si>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</si>
  <si>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</si>
  <si>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</si>
  <si>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</si>
  <si>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</si>
  <si>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</si>
  <si>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</si>
  <si>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</si>
  <si>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</si>
  <si>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</si>
  <si>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</si>
  <si>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</si>
  <si>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</si>
  <si>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</si>
  <si>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</si>
  <si>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</si>
  <si>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</si>
  <si>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</si>
  <si>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</si>
  <si>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</si>
  <si>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</si>
  <si>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</si>
  <si>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</si>
  <si>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</si>
  <si>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</si>
  <si>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</si>
  <si>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</si>
  <si>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</si>
  <si>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</si>
  <si>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</si>
  <si>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</si>
  <si>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</si>
  <si>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</si>
  <si>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</si>
  <si>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</si>
  <si>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</si>
  <si>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</si>
  <si>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</si>
  <si>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</si>
  <si>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</si>
  <si>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</si>
  <si>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</si>
  <si>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</si>
  <si>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</si>
  <si>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</si>
  <si>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</si>
  <si>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</si>
  <si>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</si>
  <si>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</si>
  <si>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</si>
  <si>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</si>
  <si>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</si>
  <si>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</si>
  <si>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</si>
  <si>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</si>
  <si>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</si>
  <si>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</si>
  <si>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</si>
  <si>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</si>
  <si>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</si>
  <si>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</si>
  <si>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</si>
  <si>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</si>
  <si>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</si>
  <si>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</si>
  <si>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</si>
  <si>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</si>
  <si>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</si>
  <si>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</si>
  <si>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</si>
  <si>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</si>
  <si>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</si>
  <si>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</si>
  <si>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</si>
  <si>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</si>
  <si>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</si>
  <si>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</si>
  <si>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</si>
  <si>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</si>
  <si>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</si>
  <si>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</si>
  <si>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</si>
  <si>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</si>
  <si>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</si>
  <si>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</si>
  <si>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</si>
  <si>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</si>
  <si>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</si>
  <si>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</si>
  <si>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</si>
  <si>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</si>
  <si>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</si>
  <si>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</si>
  <si>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</si>
  <si>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</si>
  <si>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</si>
  <si>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</si>
  <si>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</si>
  <si>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</si>
  <si>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</si>
  <si>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</si>
  <si>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</si>
  <si>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</si>
  <si>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</si>
  <si>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</si>
  <si>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</si>
  <si>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</si>
  <si>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</si>
  <si>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</si>
  <si>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</si>
  <si>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</si>
  <si>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</si>
  <si>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</si>
  <si>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</si>
  <si>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</si>
  <si>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</si>
  <si>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</si>
  <si>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</si>
  <si>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</si>
  <si>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</si>
  <si>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</si>
  <si>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</si>
  <si>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</si>
  <si>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</si>
  <si>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</si>
  <si>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</si>
  <si>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</si>
  <si>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</si>
  <si>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</si>
  <si>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</si>
  <si>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</si>
  <si>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</si>
  <si>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</si>
  <si>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</si>
  <si>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</si>
  <si>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</si>
  <si>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</si>
  <si>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</si>
  <si>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</si>
  <si>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</si>
  <si>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</si>
  <si>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</si>
  <si>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</si>
  <si>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</si>
  <si>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</si>
  <si>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</si>
  <si>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</si>
  <si>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</si>
  <si>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</si>
  <si>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</si>
  <si>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</si>
  <si>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</si>
  <si>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</si>
  <si>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</si>
  <si>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</si>
  <si>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</si>
  <si>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</si>
  <si>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</si>
  <si>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</si>
  <si>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</si>
  <si>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</si>
  <si>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</si>
  <si>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</si>
  <si>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</si>
  <si>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</si>
  <si>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</si>
  <si>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</si>
  <si>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</si>
  <si>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</si>
  <si>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</si>
  <si>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</si>
  <si>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</si>
  <si>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</si>
  <si>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</si>
  <si>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</si>
  <si>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</si>
  <si>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</si>
  <si>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</si>
  <si>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</si>
  <si>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</si>
  <si>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</si>
  <si>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</si>
  <si>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</si>
  <si>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</si>
  <si>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</si>
  <si>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</si>
  <si>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</si>
  <si>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</si>
  <si>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</si>
  <si>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</si>
  <si>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</si>
  <si>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</si>
  <si>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</si>
  <si>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</si>
  <si>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</si>
  <si>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</si>
  <si>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</si>
  <si>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</si>
  <si>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</si>
  <si>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</si>
  <si>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</si>
  <si>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</si>
  <si>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</si>
  <si>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</si>
  <si>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</si>
  <si>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</si>
  <si>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</si>
  <si>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</si>
  <si>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</si>
  <si>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</si>
  <si>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</si>
  <si>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</si>
  <si>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</si>
  <si>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</si>
  <si>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</si>
  <si>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</si>
  <si>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</si>
  <si>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</si>
  <si>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</si>
  <si>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</si>
  <si>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</si>
  <si>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</si>
  <si>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</si>
  <si>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</si>
  <si>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</si>
  <si>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</si>
  <si>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</si>
  <si>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</si>
  <si>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</si>
  <si>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</si>
  <si>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</si>
  <si>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</si>
  <si>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</si>
  <si>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</si>
  <si>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</si>
  <si>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</si>
  <si>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</si>
  <si>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</si>
  <si>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</si>
  <si>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</si>
  <si>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</si>
  <si>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</si>
  <si>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</si>
  <si>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</si>
  <si>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</si>
  <si>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</si>
  <si>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</si>
  <si>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</si>
  <si>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</si>
  <si>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</si>
  <si>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</si>
  <si>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</si>
  <si>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</si>
  <si>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</si>
  <si>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</si>
  <si>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</si>
  <si>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</si>
  <si>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</si>
  <si>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</si>
  <si>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</si>
  <si>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</si>
  <si>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</si>
  <si>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</si>
  <si>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</si>
  <si>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</si>
  <si>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</si>
  <si>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</si>
  <si>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</si>
  <si>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</si>
  <si>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</si>
  <si>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</si>
  <si>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</si>
  <si>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</si>
  <si>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</si>
  <si>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</si>
  <si>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</si>
  <si>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</si>
  <si>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</si>
  <si>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</si>
  <si>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</si>
  <si>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</si>
  <si>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</si>
  <si>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</si>
  <si>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</si>
  <si>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</si>
  <si>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</si>
  <si>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</si>
  <si>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</si>
  <si>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</si>
  <si>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</si>
  <si>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</si>
  <si>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</si>
  <si>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</si>
  <si>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</si>
  <si>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</si>
  <si>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</si>
  <si>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</si>
  <si>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</si>
  <si>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</si>
  <si>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</si>
  <si>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</si>
  <si>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</si>
  <si>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</si>
  <si>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</si>
  <si>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</si>
  <si>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</si>
  <si>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</si>
  <si>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</si>
  <si>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</si>
  <si>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</si>
  <si>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</si>
  <si>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</si>
  <si>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</si>
  <si>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</si>
  <si>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</si>
  <si>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</si>
  <si>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</si>
  <si>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</si>
  <si>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</si>
  <si>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</si>
  <si>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</si>
  <si>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</si>
  <si>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</si>
  <si>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</si>
  <si>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</si>
  <si>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</si>
  <si>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</si>
  <si>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</si>
  <si>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</si>
  <si>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</si>
  <si>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</si>
  <si>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</si>
  <si>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</si>
  <si>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</si>
  <si>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</si>
  <si>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</si>
  <si>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</si>
  <si>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</si>
  <si>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</si>
  <si>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</si>
  <si>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</si>
  <si>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</si>
  <si>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</si>
  <si>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</si>
  <si>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</si>
  <si>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</si>
  <si>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</si>
  <si>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</si>
  <si>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</si>
  <si>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</si>
  <si>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</si>
  <si>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</si>
  <si>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</si>
  <si>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</si>
  <si>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</si>
  <si>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</si>
  <si>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</si>
  <si>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</si>
  <si>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</si>
  <si>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</si>
  <si>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</si>
  <si>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</si>
  <si>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</si>
  <si>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</si>
  <si>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</si>
  <si>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</si>
  <si>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</si>
  <si>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</si>
  <si>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</si>
  <si>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</si>
  <si>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</si>
  <si>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</si>
  <si>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</si>
  <si>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</si>
  <si>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</si>
  <si>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</si>
  <si>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</si>
  <si>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</si>
  <si>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</si>
  <si>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</si>
  <si>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</si>
  <si>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</si>
  <si>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</si>
  <si>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</si>
  <si>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</si>
  <si>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</si>
  <si>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</si>
  <si>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</si>
  <si>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</si>
  <si>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</si>
  <si>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</si>
  <si>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</si>
  <si>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</si>
  <si>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</si>
  <si>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</si>
  <si>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</si>
  <si>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</si>
  <si>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</si>
  <si>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</si>
  <si>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</si>
  <si>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</si>
  <si>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</si>
  <si>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</si>
  <si>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</si>
  <si>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</si>
  <si>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</si>
  <si>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</si>
  <si>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</si>
  <si>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</si>
  <si>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</si>
  <si>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</si>
  <si>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</si>
  <si>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</si>
  <si>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</si>
  <si>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</si>
  <si>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</si>
  <si>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</si>
  <si>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</si>
  <si>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</si>
  <si>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</si>
  <si>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</si>
  <si>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</si>
  <si>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</si>
  <si>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</si>
  <si>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</si>
  <si>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</si>
  <si>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</si>
  <si>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</si>
  <si>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</si>
  <si>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</si>
  <si>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</si>
  <si>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</si>
  <si>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</si>
  <si>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</si>
  <si>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</si>
  <si>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</si>
  <si>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</si>
  <si>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</si>
  <si>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</si>
  <si>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</si>
  <si>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</si>
  <si>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</si>
  <si>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</si>
  <si>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</si>
  <si>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</si>
  <si>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</si>
  <si>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</si>
  <si>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</si>
  <si>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</si>
  <si>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</si>
  <si>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</si>
  <si>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</si>
  <si>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</si>
  <si>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</si>
  <si>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</si>
  <si>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</si>
  <si>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</si>
  <si>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</si>
  <si>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</si>
  <si>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</si>
  <si>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</si>
  <si>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</si>
  <si>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</si>
  <si>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</si>
  <si>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</si>
  <si>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</si>
  <si>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</si>
  <si>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</si>
  <si>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</si>
  <si>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</si>
  <si>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</si>
  <si>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</si>
  <si>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</si>
  <si>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</si>
  <si>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</si>
  <si>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</si>
  <si>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</si>
  <si>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</si>
  <si>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</si>
  <si>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</si>
  <si>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</si>
  <si>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</si>
  <si>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</si>
  <si>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</si>
  <si>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</si>
  <si>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</si>
  <si>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</si>
  <si>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</si>
  <si>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</si>
  <si>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</si>
  <si>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</si>
  <si>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</si>
  <si>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</si>
  <si>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</si>
  <si>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</si>
  <si>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</si>
  <si>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</si>
  <si>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</si>
  <si>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</si>
  <si>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</si>
  <si>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</si>
  <si>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</si>
  <si>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</si>
  <si>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</si>
  <si>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</si>
  <si>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</si>
  <si>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</si>
  <si>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</si>
  <si>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</si>
  <si>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</si>
  <si>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</si>
  <si>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</si>
  <si>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</si>
  <si>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</si>
  <si>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</si>
  <si>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</si>
  <si>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</si>
  <si>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</si>
  <si>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</si>
  <si>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</si>
  <si>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</si>
  <si>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</si>
  <si>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</si>
  <si>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</si>
  <si>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</si>
  <si>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</si>
  <si>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</si>
  <si>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</si>
  <si>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</si>
  <si>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</si>
  <si>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</si>
  <si>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</si>
  <si>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</si>
  <si>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</si>
  <si>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</si>
  <si>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</si>
  <si>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</si>
  <si>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</si>
  <si>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</si>
  <si>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</si>
  <si>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</si>
  <si>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</si>
  <si>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</si>
  <si>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</si>
  <si>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</si>
  <si>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</si>
  <si>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</si>
  <si>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</si>
  <si>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</si>
  <si>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</si>
  <si>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</si>
  <si>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</si>
  <si>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</si>
  <si>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</si>
  <si>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</si>
  <si>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</si>
  <si>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</si>
  <si>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</si>
  <si>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</si>
  <si>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</si>
  <si>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</si>
  <si>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</si>
  <si>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</si>
  <si>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</si>
  <si>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</si>
  <si>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</si>
  <si>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</si>
  <si>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</si>
  <si>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</si>
  <si>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</si>
  <si>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</si>
  <si>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</si>
  <si>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</si>
  <si>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</si>
  <si>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</si>
  <si>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</si>
  <si>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</si>
  <si>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</si>
  <si>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</si>
  <si>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</si>
  <si>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</si>
  <si>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</si>
  <si>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</si>
  <si>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</si>
  <si>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</si>
  <si>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</si>
  <si>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</si>
  <si>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</si>
  <si>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</si>
  <si>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</si>
  <si>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</si>
  <si>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</si>
  <si>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</si>
  <si>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</si>
  <si>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</si>
  <si>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</si>
  <si>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</si>
  <si>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</si>
  <si>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</si>
  <si>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</si>
  <si>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</si>
  <si>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</si>
  <si>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</si>
  <si>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</si>
  <si>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</si>
  <si>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</si>
  <si>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</si>
  <si>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</si>
  <si>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</si>
  <si>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</si>
  <si>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</si>
  <si>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</si>
  <si>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</si>
  <si>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</si>
  <si>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</si>
  <si>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</si>
  <si>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</si>
  <si>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</si>
  <si>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</si>
  <si>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</si>
  <si>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</si>
  <si>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</si>
  <si>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</si>
  <si>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</si>
  <si>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</si>
  <si>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</si>
  <si>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</si>
  <si>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</si>
  <si>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</si>
  <si>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</si>
  <si>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</si>
  <si>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</si>
  <si>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</si>
  <si>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</si>
  <si>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</si>
  <si>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</si>
  <si>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</si>
  <si>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</si>
  <si>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</si>
  <si>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</si>
  <si>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</si>
  <si>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</si>
  <si>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</si>
  <si>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</si>
  <si>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</si>
  <si>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</si>
  <si>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</si>
  <si>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</si>
  <si>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</si>
  <si>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</si>
  <si>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</si>
  <si>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</si>
  <si>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</si>
  <si>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</si>
  <si>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</si>
  <si>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</si>
  <si>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</si>
  <si>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</si>
  <si>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</si>
  <si>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</si>
  <si>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</si>
  <si>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</si>
  <si>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</si>
  <si>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</si>
  <si>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</si>
  <si>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</si>
  <si>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</si>
  <si>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</si>
  <si>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</si>
  <si>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</si>
  <si>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</si>
  <si>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</si>
  <si>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</si>
  <si>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</si>
  <si>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</si>
  <si>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</si>
  <si>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</si>
  <si>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</si>
  <si>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</si>
  <si>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</si>
  <si>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</si>
  <si>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</si>
  <si>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</si>
  <si>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</si>
  <si>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</si>
  <si>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</si>
  <si>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</si>
  <si>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</si>
  <si>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</si>
  <si>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</si>
  <si>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</si>
  <si>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</si>
  <si>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</si>
  <si>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</si>
  <si>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</si>
  <si>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</si>
  <si>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</si>
  <si>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</si>
  <si>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</si>
  <si>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</si>
  <si>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</si>
  <si>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</si>
  <si>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</si>
  <si>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</si>
  <si>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</si>
  <si>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</si>
  <si>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</si>
  <si>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</si>
  <si>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</si>
  <si>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</si>
  <si>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</si>
  <si>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</si>
  <si>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</si>
  <si>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</si>
  <si>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</si>
  <si>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</si>
  <si>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</si>
  <si>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</si>
  <si>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</si>
  <si>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</si>
  <si>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</si>
  <si>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</si>
  <si>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</si>
  <si>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</si>
  <si>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</si>
  <si>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</si>
  <si>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</si>
  <si>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</si>
  <si>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</si>
  <si>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</si>
  <si>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</si>
  <si>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</si>
  <si>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</si>
  <si>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</si>
  <si>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</si>
  <si>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</si>
  <si>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</si>
  <si>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</si>
  <si>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</si>
  <si>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</si>
  <si>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</si>
  <si>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</si>
  <si>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</si>
  <si>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</si>
  <si>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</si>
  <si>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</si>
  <si>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</si>
  <si>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</si>
  <si>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</si>
  <si>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</si>
  <si>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</si>
  <si>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</si>
  <si>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</si>
  <si>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</si>
  <si>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</si>
  <si>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</si>
  <si>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</si>
  <si>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</si>
  <si>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</si>
  <si>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</si>
  <si>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</si>
  <si>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</si>
  <si>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</si>
  <si>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</si>
  <si>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</si>
  <si>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</si>
  <si>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</si>
  <si>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</si>
  <si>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</si>
  <si>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</si>
  <si>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</si>
  <si>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</si>
  <si>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</si>
  <si>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</si>
  <si>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</si>
  <si>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</si>
  <si>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</si>
  <si>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</si>
  <si>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</si>
  <si>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</si>
  <si>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</si>
  <si>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</si>
  <si>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</si>
  <si>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</si>
  <si>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</si>
  <si>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</si>
  <si>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</si>
  <si>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</si>
  <si>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</si>
  <si>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</si>
  <si>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</si>
  <si>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</si>
  <si>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</si>
  <si>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</si>
  <si>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</si>
  <si>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</si>
  <si>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</si>
  <si>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</si>
  <si>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</si>
  <si>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</si>
  <si>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</si>
  <si>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</si>
  <si>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</si>
  <si>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</si>
  <si>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</si>
  <si>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</si>
  <si>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</si>
  <si>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</si>
  <si>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</si>
  <si>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</si>
  <si>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</si>
  <si>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</si>
  <si>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</si>
  <si>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</si>
  <si>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</si>
  <si>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</si>
  <si>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</si>
  <si>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</si>
  <si>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</si>
  <si>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</si>
  <si>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</si>
  <si>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</si>
  <si>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</si>
  <si>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</si>
  <si>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</si>
  <si>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</si>
  <si>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</si>
  <si>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</si>
  <si>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</si>
  <si>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</si>
  <si>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</si>
  <si>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</si>
  <si>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</si>
  <si>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</si>
  <si>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</si>
  <si>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</si>
  <si>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</si>
  <si>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</si>
  <si>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</si>
  <si>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</si>
  <si>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</si>
  <si>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</si>
  <si>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</si>
  <si>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</si>
  <si>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</si>
  <si>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</si>
  <si>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</si>
  <si>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</si>
  <si>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</si>
  <si>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</si>
  <si>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</si>
  <si>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</si>
  <si>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</si>
  <si>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</si>
  <si>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</si>
  <si>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</si>
  <si>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</si>
  <si>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</si>
  <si>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</si>
  <si>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</si>
  <si>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</si>
  <si>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</si>
  <si>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</si>
  <si>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</si>
  <si>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</si>
  <si>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</si>
  <si>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</si>
  <si>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</si>
  <si>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</si>
  <si>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</si>
  <si>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</si>
  <si>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</si>
  <si>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</si>
  <si>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</si>
  <si>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</si>
  <si>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</si>
  <si>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</si>
  <si>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</si>
  <si>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</si>
  <si>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</si>
  <si>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</si>
  <si>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</si>
  <si>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</si>
  <si>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</si>
  <si>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</si>
  <si>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</si>
  <si>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</si>
  <si>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</si>
  <si>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</si>
  <si>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</si>
  <si>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</si>
  <si>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</si>
  <si>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</si>
  <si>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</si>
  <si>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</si>
  <si>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</si>
  <si>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</si>
  <si>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</si>
  <si>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</si>
  <si>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</si>
  <si>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</si>
  <si>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</si>
  <si>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</si>
  <si>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</si>
  <si>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</si>
  <si>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</si>
  <si>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</si>
  <si>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</si>
  <si>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</si>
  <si>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</si>
  <si>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</si>
  <si>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</si>
  <si>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</si>
  <si>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</si>
  <si>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</si>
  <si>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</si>
  <si>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</si>
  <si>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</si>
  <si>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</si>
  <si>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</si>
  <si>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</si>
  <si>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</si>
  <si>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</si>
  <si>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</si>
  <si>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</si>
  <si>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</si>
  <si>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</si>
  <si>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</si>
  <si>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</si>
  <si>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</si>
  <si>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</si>
  <si>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</si>
  <si>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</si>
  <si>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</si>
  <si>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</si>
  <si>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</si>
  <si>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</si>
  <si>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</si>
  <si>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</si>
  <si>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</si>
  <si>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</si>
  <si>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</si>
  <si>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</si>
  <si>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</si>
  <si>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</si>
  <si>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</si>
  <si>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</si>
  <si>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</si>
  <si>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</si>
  <si>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</si>
  <si>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</si>
  <si>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</si>
  <si>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</si>
  <si>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</si>
  <si>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</si>
  <si>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</si>
  <si>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</si>
  <si>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</si>
  <si>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</si>
  <si>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</si>
  <si>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</si>
  <si>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</si>
  <si>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</si>
  <si>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</si>
  <si>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</si>
  <si>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</si>
  <si>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</si>
  <si>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</si>
  <si>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</si>
  <si>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</si>
  <si>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</si>
  <si>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</si>
  <si>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</si>
  <si>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</si>
  <si>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</si>
  <si>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</si>
  <si>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</si>
  <si>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</si>
  <si>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</si>
  <si>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</si>
  <si>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</si>
  <si>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</si>
  <si>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</si>
  <si>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</si>
  <si>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</si>
  <si>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</si>
  <si>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</si>
  <si>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</si>
  <si>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</si>
  <si>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</si>
  <si>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</si>
  <si>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</si>
  <si>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</si>
  <si>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</si>
  <si>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</si>
  <si>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</si>
  <si>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</si>
  <si>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</si>
  <si>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</si>
  <si>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</si>
  <si>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</si>
  <si>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</si>
  <si>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</si>
  <si>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</si>
  <si>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</si>
  <si>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</si>
  <si>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</si>
  <si>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</si>
  <si>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</si>
  <si>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</si>
  <si>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</si>
  <si>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</si>
  <si>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</si>
  <si>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</si>
  <si>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</si>
  <si>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</si>
  <si>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</si>
  <si>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</si>
  <si>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</si>
  <si>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</si>
  <si>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</si>
  <si>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</si>
  <si>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</si>
  <si>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</si>
  <si>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</si>
  <si>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</si>
  <si>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</si>
  <si>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</si>
  <si>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</si>
  <si>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</si>
  <si>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</si>
  <si>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</si>
  <si>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</si>
  <si>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</si>
  <si>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</si>
  <si>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</si>
  <si>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</si>
  <si>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</si>
  <si>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</si>
  <si>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</si>
  <si>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</si>
  <si>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</si>
  <si>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</si>
  <si>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</si>
  <si>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</si>
  <si>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</si>
  <si>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</si>
  <si>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</si>
  <si>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</si>
  <si>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</si>
  <si>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</si>
  <si>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</si>
  <si>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</si>
  <si>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</si>
  <si>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</si>
  <si>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</si>
  <si>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</si>
  <si>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</si>
  <si>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</si>
  <si>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</si>
  <si>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</si>
  <si>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</si>
  <si>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</si>
  <si>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</si>
  <si>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</si>
  <si>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</si>
  <si>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</si>
  <si>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</si>
  <si>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</si>
  <si>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</si>
  <si>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</si>
  <si>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</si>
  <si>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</si>
  <si>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</si>
  <si>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</si>
  <si>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</si>
  <si>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</si>
  <si>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</si>
  <si>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</si>
  <si>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</si>
  <si>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</si>
  <si>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</si>
  <si>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</si>
  <si>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</si>
  <si>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</si>
  <si>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</si>
  <si>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</si>
  <si>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</si>
  <si>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</si>
  <si>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</si>
  <si>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</si>
  <si>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</si>
  <si>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</si>
  <si>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</si>
  <si>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</si>
  <si>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</si>
  <si>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</si>
  <si>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</si>
  <si>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</si>
  <si>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</si>
  <si>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</si>
  <si>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</si>
  <si>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</si>
  <si>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</si>
  <si>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</si>
  <si>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</si>
  <si>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</si>
  <si>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</si>
  <si>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</si>
  <si>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</si>
  <si>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</si>
  <si>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</si>
  <si>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</si>
  <si>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</si>
  <si>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</si>
  <si>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</si>
  <si>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</si>
  <si>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</si>
  <si>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</si>
  <si>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</si>
  <si>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</si>
  <si>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</si>
  <si>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</si>
  <si>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</si>
  <si>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</si>
  <si>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</si>
  <si>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</si>
  <si>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</si>
  <si>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</si>
  <si>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</si>
  <si>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</si>
  <si>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</si>
  <si>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</si>
  <si>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</si>
  <si>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</si>
  <si>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</si>
  <si>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</si>
  <si>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</si>
  <si>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</si>
  <si>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</si>
  <si>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</si>
  <si>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</si>
  <si>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</si>
  <si>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</si>
  <si>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</si>
  <si>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</si>
  <si>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</si>
  <si>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</si>
  <si>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</si>
  <si>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</si>
  <si>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</si>
  <si>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</si>
  <si>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</si>
  <si>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</si>
  <si>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</si>
  <si>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</si>
  <si>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</si>
  <si>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</si>
  <si>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</si>
  <si>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</si>
  <si>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</si>
  <si>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</si>
  <si>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</si>
  <si>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</si>
  <si>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</si>
  <si>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</si>
  <si>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</si>
  <si>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</si>
  <si>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</si>
  <si>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</si>
  <si>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</si>
  <si>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</si>
  <si>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</si>
  <si>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</si>
  <si>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</si>
  <si>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</si>
  <si>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</si>
  <si>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</si>
  <si>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</si>
  <si>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</si>
  <si>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</si>
  <si>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</si>
  <si>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</si>
  <si>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</si>
  <si>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</si>
  <si>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</si>
  <si>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</si>
  <si>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</si>
  <si>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</si>
  <si>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</si>
  <si>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</si>
  <si>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</si>
  <si>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</si>
  <si>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</si>
  <si>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</si>
  <si>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</si>
  <si>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</si>
  <si>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</si>
  <si>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</si>
  <si>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</si>
  <si>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</si>
  <si>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</si>
  <si>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</si>
  <si>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</si>
  <si>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</si>
  <si>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</si>
  <si>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</si>
  <si>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</si>
  <si>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</si>
  <si>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</si>
  <si>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</si>
  <si>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</si>
  <si>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</si>
  <si>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</si>
  <si>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</si>
  <si>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</si>
  <si>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</si>
  <si>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</si>
  <si>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</si>
  <si>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</si>
  <si>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</si>
  <si>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</si>
  <si>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</si>
  <si>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</si>
  <si>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</si>
  <si>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</si>
  <si>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</si>
  <si>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</si>
  <si>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</si>
  <si>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</si>
  <si>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</si>
  <si>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</si>
  <si>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</si>
  <si>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</si>
  <si>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</si>
  <si>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</si>
  <si>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</si>
  <si>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</si>
  <si>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</si>
  <si>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</si>
  <si>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</si>
  <si>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</si>
  <si>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</si>
  <si>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</si>
  <si>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</si>
  <si>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</si>
  <si>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</si>
  <si>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</si>
  <si>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</si>
  <si>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</si>
  <si>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</si>
  <si>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</si>
  <si>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</si>
  <si>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</si>
  <si>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</si>
  <si>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</si>
  <si>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</si>
  <si>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</si>
  <si>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</si>
  <si>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</si>
  <si>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</si>
  <si>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</si>
  <si>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</si>
  <si>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</si>
  <si>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</si>
  <si>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</si>
  <si>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</si>
  <si>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</si>
  <si>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</si>
  <si>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</si>
  <si>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</si>
  <si>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</si>
  <si>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</si>
  <si>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</si>
  <si>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</si>
  <si>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</si>
  <si>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</si>
  <si>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</si>
  <si>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</si>
  <si>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</si>
  <si>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</si>
  <si>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</si>
  <si>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</si>
  <si>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</si>
  <si>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</si>
  <si>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</si>
  <si>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</si>
  <si>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</si>
  <si>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</si>
  <si>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</si>
  <si>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</si>
  <si>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</si>
  <si>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</si>
  <si>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</si>
  <si>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</si>
  <si>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</si>
  <si>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</si>
  <si>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</si>
  <si>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</si>
  <si>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</si>
  <si>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</si>
  <si>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</si>
  <si>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</si>
  <si>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</si>
  <si>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</si>
  <si>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</si>
  <si>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</si>
  <si>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</si>
  <si>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</si>
  <si>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</si>
  <si>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</si>
  <si>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</si>
  <si>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</si>
  <si>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</si>
  <si>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</si>
  <si>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</si>
  <si>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</si>
  <si>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</si>
  <si>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</si>
  <si>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</si>
  <si>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</si>
  <si>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</si>
  <si>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</si>
  <si>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</si>
  <si>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</si>
  <si>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</si>
  <si>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</si>
  <si>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</si>
  <si>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</si>
  <si>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</si>
  <si>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</si>
  <si>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</si>
  <si>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</si>
  <si>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</si>
  <si>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</si>
  <si>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</si>
  <si>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</si>
  <si>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</si>
  <si>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</si>
  <si>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</si>
  <si>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</si>
  <si>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</si>
  <si>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</si>
  <si>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</si>
  <si>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</si>
  <si>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</si>
  <si>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</si>
  <si>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</si>
  <si>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</si>
  <si>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</si>
  <si>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</si>
  <si>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</si>
  <si>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</si>
  <si>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</si>
  <si>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</si>
  <si>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</si>
  <si>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</si>
  <si>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</si>
  <si>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</si>
  <si>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</si>
  <si>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</si>
  <si>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</si>
  <si>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</si>
  <si>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</si>
  <si>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</si>
  <si>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</si>
  <si>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</si>
  <si>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</si>
  <si>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</si>
  <si>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</si>
  <si>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</si>
  <si>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</si>
  <si>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</si>
  <si>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</si>
  <si>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</si>
  <si>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</si>
  <si>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</si>
  <si>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</si>
  <si>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</si>
  <si>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</si>
  <si>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</si>
  <si>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</si>
  <si>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</si>
  <si>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</si>
  <si>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</si>
  <si>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</si>
  <si>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</si>
  <si>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</si>
  <si>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</si>
  <si>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</si>
  <si>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</si>
  <si>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</si>
  <si>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</si>
  <si>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</si>
  <si>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</si>
  <si>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</si>
  <si>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</si>
  <si>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</si>
  <si>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</si>
  <si>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</si>
  <si>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</si>
  <si>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</si>
  <si>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</si>
  <si>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</si>
  <si>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</si>
  <si>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</si>
  <si>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</si>
  <si>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</si>
  <si>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</si>
  <si>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</si>
  <si>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</si>
  <si>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</si>
  <si>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</si>
  <si>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</si>
  <si>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</si>
  <si>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</si>
  <si>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</si>
  <si>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</si>
  <si>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</si>
  <si>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</si>
  <si>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</si>
  <si>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</si>
  <si>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</si>
  <si>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</si>
  <si>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</si>
  <si>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</si>
  <si>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</si>
  <si>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</si>
  <si>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</si>
  <si>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</si>
  <si>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</si>
  <si>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</si>
  <si>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</si>
  <si>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</si>
  <si>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</si>
  <si>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</si>
  <si>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</si>
  <si>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</si>
  <si>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</si>
  <si>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</si>
  <si>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</si>
  <si>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</si>
  <si>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</si>
  <si>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</si>
  <si>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</si>
  <si>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</si>
  <si>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</si>
  <si>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</si>
  <si>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</si>
  <si>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</si>
  <si>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</si>
  <si>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</si>
  <si>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</si>
  <si>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</si>
  <si>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</si>
  <si>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</si>
  <si>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</si>
  <si>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</si>
  <si>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</si>
  <si>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</si>
  <si>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</si>
  <si>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</si>
  <si>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</si>
  <si>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</si>
  <si>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</si>
  <si>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</si>
  <si>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</si>
  <si>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</si>
  <si>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</si>
  <si>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</si>
  <si>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</si>
  <si>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</si>
  <si>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</si>
  <si>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</si>
  <si>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</si>
  <si>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</si>
  <si>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</si>
  <si>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</si>
  <si>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</si>
  <si>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</si>
  <si>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</si>
  <si>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</si>
  <si>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</si>
  <si>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</si>
  <si>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</si>
  <si>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</si>
  <si>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</si>
  <si>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</si>
  <si>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</si>
  <si>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</si>
  <si>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</si>
  <si>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</si>
  <si>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</si>
  <si>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</si>
  <si>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</si>
  <si>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</si>
  <si>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</si>
  <si>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</si>
  <si>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</si>
  <si>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</si>
  <si>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</si>
  <si>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</si>
  <si>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</si>
  <si>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</si>
  <si>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</si>
  <si>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</si>
  <si>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</si>
  <si>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</si>
  <si>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</si>
  <si>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</si>
  <si>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</si>
  <si>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</si>
  <si>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</si>
  <si>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</si>
  <si>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</si>
  <si>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</si>
  <si>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</si>
  <si>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</si>
  <si>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</si>
  <si>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</si>
  <si>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</si>
  <si>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</si>
  <si>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</si>
  <si>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</si>
  <si>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</si>
  <si>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</si>
  <si>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</si>
  <si>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</si>
  <si>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</si>
  <si>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</si>
  <si>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</si>
  <si>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</si>
  <si>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</si>
  <si>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</si>
  <si>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</si>
  <si>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</si>
  <si>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</si>
  <si>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</si>
  <si>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</si>
  <si>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</si>
  <si>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</si>
  <si>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</si>
  <si>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</si>
  <si>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</si>
  <si>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</si>
  <si>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</si>
  <si>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</si>
  <si>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</si>
  <si>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</si>
  <si>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</si>
  <si>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</si>
  <si>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</si>
  <si>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</si>
  <si>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</si>
  <si>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</si>
  <si>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</si>
  <si>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</si>
  <si>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</si>
  <si>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</si>
  <si>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</si>
  <si>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</si>
  <si>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</si>
  <si>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</si>
  <si>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</si>
  <si>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</si>
  <si>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</si>
  <si>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</si>
  <si>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</si>
  <si>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</si>
  <si>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</si>
  <si>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</si>
  <si>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</si>
  <si>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</si>
  <si>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</si>
  <si>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</si>
  <si>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</si>
  <si>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</si>
  <si>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</si>
  <si>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</si>
  <si>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</si>
  <si>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</si>
  <si>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</si>
  <si>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</si>
  <si>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</si>
  <si>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</si>
  <si>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</si>
  <si>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</si>
  <si>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</si>
  <si>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</si>
  <si>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</si>
  <si>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</si>
  <si>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</si>
  <si>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</si>
  <si>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</si>
  <si>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</si>
  <si>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</si>
  <si>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</si>
  <si>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</si>
  <si>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</si>
  <si>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</si>
  <si>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</si>
  <si>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</si>
  <si>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</si>
  <si>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</si>
  <si>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</si>
  <si>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</si>
  <si>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</si>
  <si>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</si>
  <si>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</si>
  <si>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</si>
  <si>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</si>
  <si>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</si>
  <si>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</si>
  <si>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</si>
  <si>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</si>
  <si>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</si>
  <si>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</si>
  <si>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</si>
  <si>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</si>
  <si>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</si>
  <si>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</si>
  <si>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</si>
  <si>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</si>
  <si>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</si>
  <si>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</si>
  <si>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</si>
  <si>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</si>
  <si>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</si>
  <si>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</si>
  <si>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</si>
  <si>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</si>
  <si>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</si>
  <si>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</si>
  <si>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</si>
  <si>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</si>
  <si>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</si>
  <si>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</si>
  <si>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</si>
  <si>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</si>
  <si>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</si>
  <si>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</si>
  <si>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</si>
  <si>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</si>
  <si>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</si>
  <si>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</si>
  <si>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</si>
  <si>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</si>
  <si>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</si>
  <si>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</si>
  <si>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</si>
  <si>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</si>
  <si>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</si>
  <si>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</si>
  <si>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</si>
  <si>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</si>
  <si>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</si>
  <si>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</si>
  <si>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</si>
  <si>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</si>
  <si>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</si>
  <si>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</si>
  <si>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</si>
  <si>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</si>
  <si>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</si>
  <si>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</si>
  <si>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</si>
  <si>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</si>
  <si>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</si>
  <si>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</si>
  <si>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</si>
  <si>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</si>
  <si>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</si>
  <si>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</si>
  <si>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</si>
  <si>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</si>
  <si>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</si>
  <si>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</si>
  <si>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</si>
  <si>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</si>
  <si>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</si>
  <si>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</si>
  <si>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</si>
  <si>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</si>
  <si>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</si>
  <si>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</si>
  <si>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</si>
  <si>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</si>
  <si>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</si>
  <si>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</si>
  <si>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</si>
  <si>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</si>
  <si>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</si>
  <si>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</si>
  <si>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</si>
  <si>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</si>
  <si>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</si>
  <si>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</si>
  <si>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</si>
  <si>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</si>
  <si>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</si>
  <si>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</si>
  <si>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</si>
  <si>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</si>
  <si>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</si>
  <si>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</si>
  <si>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</si>
  <si>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</si>
  <si>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</si>
  <si>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</si>
  <si>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</si>
  <si>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</si>
  <si>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</si>
  <si>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</si>
  <si>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</si>
  <si>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</si>
  <si>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</si>
  <si>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</si>
  <si>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</si>
  <si>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</si>
  <si>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</si>
  <si>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</si>
  <si>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</si>
  <si>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</si>
  <si>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</si>
  <si>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</si>
  <si>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</si>
  <si>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</si>
  <si>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</si>
  <si>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</si>
  <si>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</si>
  <si>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</si>
  <si>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</si>
  <si>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</si>
  <si>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</si>
  <si>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</si>
  <si>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</si>
  <si>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</si>
  <si>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</si>
  <si>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</si>
  <si>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</si>
  <si>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</si>
  <si>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</si>
  <si>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</si>
  <si>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</si>
  <si>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</si>
  <si>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</si>
  <si>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</si>
  <si>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</si>
  <si>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</si>
  <si>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</si>
  <si>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</si>
  <si>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</si>
  <si>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</si>
  <si>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</si>
  <si>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</si>
  <si>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</si>
  <si>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</si>
  <si>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</si>
  <si>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</si>
  <si>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</si>
  <si>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</si>
  <si>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</si>
  <si>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</si>
  <si>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</si>
  <si>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</si>
  <si>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</si>
  <si>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</si>
  <si>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</si>
  <si>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</si>
  <si>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</si>
  <si>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</si>
  <si>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</si>
  <si>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</si>
  <si>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</si>
  <si>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</si>
  <si>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</si>
  <si>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</si>
  <si>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</si>
  <si>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</si>
  <si>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</si>
  <si>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</si>
  <si>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</si>
  <si>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</si>
  <si>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</si>
  <si>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</si>
  <si>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</si>
  <si>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</si>
  <si>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</si>
  <si>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</si>
  <si>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</si>
  <si>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</si>
  <si>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</si>
  <si>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</si>
  <si>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</si>
  <si>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</si>
  <si>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</si>
  <si>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</si>
  <si>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</si>
  <si>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</si>
  <si>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</si>
  <si>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</si>
  <si>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</si>
  <si>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</si>
  <si>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</si>
  <si>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</si>
  <si>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</si>
  <si>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</si>
  <si>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</si>
  <si>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</si>
  <si>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</si>
  <si>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</si>
  <si>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</si>
  <si>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</si>
  <si>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</si>
  <si>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</si>
  <si>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</si>
  <si>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</si>
  <si>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</si>
  <si>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</si>
  <si>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</si>
  <si>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</si>
  <si>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</si>
  <si>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</si>
  <si>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</si>
  <si>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</si>
  <si>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</si>
  <si>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</si>
  <si>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</si>
  <si>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</si>
  <si>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</si>
  <si>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</si>
  <si>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</si>
  <si>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</si>
  <si>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</si>
  <si>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</si>
  <si>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</si>
  <si>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</si>
  <si>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</si>
  <si>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</si>
  <si>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</si>
  <si>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</si>
  <si>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</si>
  <si>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</si>
  <si>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</si>
  <si>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</si>
  <si>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</si>
  <si>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</si>
  <si>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</si>
  <si>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</si>
  <si>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</si>
  <si>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</si>
  <si>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</si>
  <si>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</si>
  <si>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</si>
  <si>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</si>
  <si>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</si>
  <si>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</si>
  <si>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</si>
  <si>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</si>
  <si>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</si>
  <si>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</si>
  <si>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</si>
  <si>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</si>
  <si>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</si>
  <si>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</si>
  <si>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</si>
  <si>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</si>
  <si>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</si>
  <si>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</si>
  <si>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</si>
  <si>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</si>
  <si>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</si>
  <si>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</si>
  <si>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</si>
  <si>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</si>
  <si>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</si>
  <si>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</si>
  <si>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</si>
  <si>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</si>
  <si>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</si>
  <si>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</si>
  <si>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</si>
  <si>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</si>
  <si>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</si>
  <si>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</si>
  <si>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</si>
  <si>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</si>
  <si>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</si>
  <si>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</si>
  <si>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</si>
  <si>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</si>
  <si>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</si>
  <si>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</si>
  <si>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</si>
  <si>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</si>
  <si>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</si>
  <si>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</si>
  <si>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</si>
  <si>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</si>
  <si>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</si>
  <si>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</si>
  <si>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</si>
  <si>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</si>
  <si>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</si>
  <si>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</si>
  <si>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</si>
  <si>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</si>
  <si>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</si>
  <si>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</si>
  <si>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</si>
  <si>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</si>
  <si>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</si>
  <si>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</si>
  <si>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</si>
  <si>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</si>
  <si>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</si>
  <si>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</si>
  <si>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</si>
  <si>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</si>
  <si>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</si>
  <si>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</si>
  <si>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</si>
  <si>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</si>
  <si>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</si>
  <si>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</si>
  <si>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</si>
  <si>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</si>
  <si>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</si>
  <si>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</si>
  <si>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</si>
  <si>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</si>
  <si>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</si>
  <si>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</si>
  <si>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</si>
  <si>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</si>
  <si>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</si>
  <si>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</si>
  <si>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</si>
  <si>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</si>
  <si>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</si>
  <si>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</si>
  <si>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</si>
  <si>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</si>
  <si>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</si>
  <si>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</si>
  <si>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</si>
  <si>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</si>
  <si>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</si>
  <si>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</si>
  <si>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</si>
  <si>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</si>
  <si>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</si>
  <si>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</si>
  <si>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</si>
  <si>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</si>
  <si>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</si>
  <si>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</si>
  <si>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</si>
  <si>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</si>
  <si>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</si>
  <si>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</si>
  <si>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</si>
  <si>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</si>
  <si>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</si>
  <si>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</si>
  <si>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</si>
  <si>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</si>
  <si>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</si>
  <si>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</si>
  <si>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</si>
  <si>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</si>
  <si>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</si>
  <si>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</si>
  <si>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</si>
  <si>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</si>
  <si>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</si>
  <si>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</si>
  <si>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</si>
  <si>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</si>
  <si>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</si>
  <si>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</si>
  <si>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</si>
  <si>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</si>
  <si>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</si>
  <si>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</si>
  <si>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</si>
  <si>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</si>
  <si>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</si>
  <si>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</si>
  <si>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</si>
  <si>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</si>
  <si>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</si>
  <si>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</si>
  <si>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</si>
  <si>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</si>
  <si>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</si>
  <si>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</si>
  <si>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</si>
  <si>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</si>
  <si>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</si>
  <si>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</si>
  <si>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</si>
  <si>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</si>
  <si>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</si>
  <si>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</si>
  <si>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</si>
  <si>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</si>
  <si>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</si>
  <si>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</si>
  <si>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</si>
  <si>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</si>
  <si>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</si>
  <si>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</si>
  <si>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</si>
  <si>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</si>
  <si>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</si>
  <si>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</si>
  <si>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</si>
  <si>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</si>
  <si>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</si>
  <si>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</si>
  <si>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</si>
  <si>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</si>
  <si>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</si>
  <si>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</si>
  <si>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</si>
  <si>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</si>
  <si>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</si>
  <si>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</si>
  <si>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</si>
  <si>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</si>
  <si>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</si>
  <si>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</si>
  <si>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</si>
  <si>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</si>
  <si>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</si>
  <si>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</si>
  <si>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</si>
  <si>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</si>
  <si>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</si>
  <si>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</si>
  <si>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</si>
  <si>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</si>
  <si>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</si>
  <si>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</si>
  <si>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</si>
  <si>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</si>
  <si>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</si>
  <si>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</si>
  <si>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</si>
  <si>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</si>
  <si>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</si>
  <si>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</si>
  <si>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</si>
  <si>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</si>
  <si>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</si>
  <si>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</si>
  <si>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</si>
  <si>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</si>
  <si>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</si>
  <si>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</si>
  <si>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</si>
  <si>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</si>
  <si>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</si>
  <si>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</si>
  <si>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</si>
  <si>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</si>
  <si>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</si>
  <si>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</si>
  <si>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</si>
  <si>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</si>
  <si>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</si>
  <si>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</si>
  <si>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</si>
  <si>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</si>
  <si>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</si>
  <si>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</si>
  <si>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</si>
  <si>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</si>
  <si>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</si>
  <si>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</si>
  <si>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</si>
  <si>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</si>
  <si>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</si>
  <si>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</si>
  <si>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</si>
  <si>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</si>
  <si>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</si>
  <si>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</si>
  <si>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</si>
  <si>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</si>
  <si>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</si>
  <si>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</si>
  <si>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</si>
  <si>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</si>
  <si>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</si>
  <si>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</si>
  <si>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</si>
  <si>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</si>
  <si>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</si>
  <si>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</si>
  <si>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</si>
  <si>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</si>
  <si>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</si>
  <si>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</si>
  <si>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</si>
  <si>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</si>
  <si>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</si>
  <si>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</si>
  <si>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</si>
  <si>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</si>
  <si>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</si>
  <si>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</si>
  <si>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</si>
  <si>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</si>
  <si>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</si>
  <si>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</si>
  <si>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</si>
  <si>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</si>
  <si>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</si>
  <si>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</si>
  <si>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</si>
  <si>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</si>
  <si>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</si>
  <si>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</si>
  <si>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</si>
  <si>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</si>
  <si>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</si>
  <si>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</si>
  <si>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</si>
  <si>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</si>
  <si>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</si>
  <si>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</si>
  <si>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</si>
  <si>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</si>
  <si>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</si>
  <si>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</si>
  <si>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</si>
  <si>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</si>
  <si>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</si>
  <si>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</si>
  <si>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</si>
  <si>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</si>
  <si>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</si>
  <si>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</si>
  <si>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</si>
  <si>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</si>
  <si>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</si>
  <si>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</si>
  <si>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</si>
  <si>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</si>
  <si>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</si>
  <si>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</si>
  <si>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</si>
  <si>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</si>
  <si>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</si>
  <si>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</si>
  <si>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</si>
  <si>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</si>
  <si>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</si>
  <si>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</si>
  <si>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</si>
  <si>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</si>
  <si>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</si>
  <si>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</si>
  <si>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</si>
  <si>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</si>
  <si>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</si>
  <si>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</si>
  <si>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</si>
  <si>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</si>
  <si>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</si>
  <si>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</si>
  <si>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</si>
  <si>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</si>
  <si>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</si>
  <si>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</si>
  <si>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</si>
  <si>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</si>
  <si>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</si>
  <si>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</si>
  <si>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</si>
  <si>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</si>
  <si>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</si>
  <si>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</si>
  <si>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</si>
  <si>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</si>
  <si>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</si>
  <si>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</si>
  <si>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</si>
  <si>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</si>
  <si>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</si>
  <si>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</si>
  <si>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</si>
  <si>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</si>
  <si>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</si>
  <si>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</si>
  <si>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</si>
  <si>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</si>
  <si>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</si>
  <si>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</si>
  <si>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</si>
  <si>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</si>
  <si>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</si>
  <si>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</si>
  <si>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</si>
  <si>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</si>
  <si>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</si>
  <si>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</si>
  <si>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</si>
  <si>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</si>
  <si>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</si>
  <si>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</si>
  <si>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</si>
  <si>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</si>
  <si>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</si>
  <si>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</si>
  <si>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</si>
  <si>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</si>
  <si>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</si>
  <si>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</si>
  <si>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</si>
  <si>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</si>
  <si>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</si>
  <si>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</si>
  <si>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</si>
  <si>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</si>
  <si>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</si>
  <si>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</si>
  <si>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</si>
  <si>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</si>
  <si>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</si>
  <si>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</si>
  <si>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</si>
  <si>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</si>
  <si>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</si>
  <si>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</si>
  <si>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</si>
  <si>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</si>
  <si>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</si>
  <si>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</si>
  <si>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</si>
  <si>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</si>
  <si>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</si>
  <si>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</si>
  <si>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</si>
  <si>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</si>
  <si>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</si>
  <si>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</si>
  <si>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</si>
  <si>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</si>
  <si>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</si>
  <si>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</si>
  <si>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</si>
  <si>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</si>
  <si>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</si>
  <si>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</si>
  <si>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</si>
  <si>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</si>
  <si>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</si>
  <si>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</si>
  <si>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</si>
  <si>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</si>
  <si>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</si>
  <si>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</si>
  <si>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</si>
  <si>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</si>
  <si>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</si>
  <si>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</si>
  <si>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</si>
  <si>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</si>
  <si>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</si>
  <si>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</si>
  <si>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</si>
  <si>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</si>
  <si>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</si>
  <si>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</si>
  <si>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</si>
  <si>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</si>
  <si>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</si>
  <si>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</si>
  <si>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</si>
  <si>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</si>
  <si>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</si>
  <si>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</si>
  <si>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</si>
  <si>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</si>
  <si>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</si>
  <si>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</si>
  <si>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</si>
  <si>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</si>
  <si>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</si>
  <si>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</si>
  <si>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</si>
  <si>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</si>
  <si>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</si>
  <si>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</si>
  <si>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</si>
  <si>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</si>
  <si>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</si>
  <si>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</si>
  <si>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</si>
  <si>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</si>
  <si>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</si>
  <si>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</si>
  <si>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</si>
  <si>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</si>
  <si>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</si>
  <si>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</si>
  <si>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</si>
  <si>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</si>
  <si>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</si>
  <si>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</si>
  <si>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</si>
  <si>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</si>
  <si>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</si>
  <si>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</si>
  <si>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</si>
  <si>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</si>
  <si>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</si>
  <si>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</si>
  <si>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</si>
  <si>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</si>
  <si>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</si>
  <si>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</si>
  <si>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</si>
  <si>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</si>
  <si>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</si>
  <si>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</si>
  <si>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</si>
  <si>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</si>
  <si>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</si>
  <si>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</si>
  <si>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</si>
  <si>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</si>
  <si>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</si>
  <si>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</si>
  <si>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</si>
  <si>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</si>
  <si>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</si>
  <si>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</si>
  <si>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</si>
  <si>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</si>
  <si>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</si>
  <si>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</si>
  <si>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</si>
  <si>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</si>
  <si>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</si>
  <si>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</si>
  <si>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</si>
  <si>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</si>
  <si>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</si>
  <si>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</si>
  <si>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</si>
  <si>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</si>
  <si>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</si>
  <si>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</si>
  <si>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</si>
  <si>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</si>
  <si>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</si>
  <si>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</si>
  <si>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</si>
  <si>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</si>
  <si>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</si>
  <si>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</si>
  <si>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</si>
  <si>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</si>
  <si>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</si>
  <si>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</si>
  <si>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</si>
  <si>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</si>
  <si>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</si>
  <si>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</si>
  <si>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</si>
  <si>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</si>
  <si>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</si>
  <si>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</si>
  <si>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</si>
  <si>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</si>
  <si>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</si>
  <si>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</si>
  <si>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</si>
  <si>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</si>
  <si>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</si>
  <si>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</si>
  <si>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</si>
  <si>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</si>
  <si>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</si>
  <si>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</si>
  <si>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</si>
  <si>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</si>
  <si>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</si>
  <si>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</si>
  <si>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</si>
  <si>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</si>
  <si>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</si>
  <si>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</si>
  <si>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</si>
  <si>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</si>
  <si>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</si>
  <si>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</si>
  <si>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</si>
  <si>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</si>
  <si>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</si>
  <si>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</si>
  <si>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</si>
  <si>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</si>
  <si>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</si>
  <si>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</si>
  <si>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</si>
  <si>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</si>
  <si>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</si>
  <si>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</si>
  <si>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</si>
  <si>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</si>
  <si>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</si>
  <si>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</si>
  <si>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</si>
  <si>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</si>
  <si>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</si>
  <si>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</si>
  <si>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</si>
  <si>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</si>
  <si>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</si>
  <si>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</si>
  <si>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</si>
  <si>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</si>
  <si>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</si>
  <si>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</si>
  <si>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</si>
  <si>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</si>
  <si>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</si>
  <si>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</si>
  <si>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</si>
  <si>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</si>
  <si>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</si>
  <si>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</si>
  <si>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</si>
  <si>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</si>
  <si>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</si>
  <si>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</si>
  <si>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</si>
  <si>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</si>
  <si>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</si>
  <si>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</si>
  <si>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</si>
  <si>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</si>
  <si>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</si>
  <si>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</si>
  <si>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</si>
  <si>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</si>
  <si>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</si>
  <si>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</si>
  <si>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</si>
  <si>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</si>
  <si>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</si>
  <si>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</si>
  <si>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</si>
  <si>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</si>
  <si>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</si>
  <si>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</si>
  <si>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</si>
  <si>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</si>
  <si>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</si>
  <si>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</si>
  <si>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</si>
  <si>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</si>
  <si>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</si>
  <si>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</si>
  <si>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</si>
  <si>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</si>
  <si>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</si>
  <si>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</si>
  <si>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</si>
  <si>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</si>
  <si>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</si>
  <si>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</si>
  <si>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</si>
  <si>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</si>
  <si>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</si>
  <si>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</si>
  <si>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</si>
  <si>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</si>
  <si>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</si>
  <si>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</si>
  <si>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</si>
  <si>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</si>
  <si>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</si>
  <si>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</si>
  <si>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</si>
  <si>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</si>
  <si>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</si>
  <si>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</si>
  <si>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</si>
  <si>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</si>
  <si>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</si>
  <si>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</si>
  <si>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</si>
  <si>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</si>
  <si>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</si>
  <si>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</si>
  <si>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</si>
  <si>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</si>
  <si>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</si>
  <si>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</si>
  <si>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</si>
  <si>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</si>
  <si>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</si>
  <si>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</si>
  <si>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</si>
  <si>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</si>
  <si>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</si>
  <si>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</si>
  <si>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</si>
  <si>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</si>
  <si>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</si>
  <si>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</si>
  <si>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</si>
  <si>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</si>
  <si>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</si>
  <si>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</si>
  <si>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</si>
  <si>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</si>
  <si>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</si>
  <si>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</si>
  <si>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</si>
  <si>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</si>
  <si>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</si>
  <si>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</si>
  <si>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</si>
  <si>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</si>
  <si>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</si>
  <si>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</si>
  <si>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</si>
  <si>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</si>
  <si>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</si>
  <si>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</si>
  <si>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</si>
  <si>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</si>
  <si>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</si>
  <si>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</si>
  <si>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</si>
  <si>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</si>
  <si>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</si>
  <si>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</si>
  <si>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</si>
  <si>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</si>
  <si>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</si>
  <si>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</si>
  <si>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</si>
  <si>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</si>
  <si>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</si>
  <si>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</si>
  <si>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</si>
  <si>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</si>
  <si>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</si>
  <si>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</si>
  <si>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</si>
  <si>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</si>
  <si>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</si>
  <si>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</si>
  <si>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</si>
  <si>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</si>
  <si>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</si>
  <si>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</si>
  <si>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</si>
  <si>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</si>
  <si>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</si>
  <si>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</si>
  <si>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</si>
  <si>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</si>
  <si>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</si>
  <si>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</si>
  <si>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</si>
  <si>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</si>
  <si>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</si>
  <si>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</si>
  <si>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</si>
  <si>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</si>
  <si>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</si>
  <si>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</si>
  <si>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</si>
  <si>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</si>
  <si>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</si>
  <si>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</si>
  <si>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</si>
  <si>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</si>
  <si>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</si>
  <si>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</si>
  <si>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</si>
  <si>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</si>
  <si>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</si>
  <si>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</si>
  <si>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</si>
  <si>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</si>
  <si>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</si>
  <si>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</si>
  <si>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</si>
  <si>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</si>
  <si>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</si>
  <si>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</si>
  <si>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</si>
  <si>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</si>
  <si>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</si>
  <si>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</si>
  <si>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</si>
  <si>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</si>
  <si>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</si>
  <si>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</si>
  <si>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</si>
  <si>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</si>
  <si>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</si>
  <si>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</si>
  <si>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</si>
  <si>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</si>
  <si>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</si>
  <si>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</si>
  <si>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</si>
  <si>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</si>
  <si>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</si>
  <si>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</si>
  <si>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</si>
  <si>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</si>
  <si>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</si>
  <si>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</si>
  <si>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</si>
  <si>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</si>
  <si>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</si>
  <si>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</si>
  <si>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</si>
  <si>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</si>
  <si>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</si>
  <si>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</si>
  <si>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</si>
  <si>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</si>
  <si>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</si>
  <si>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</si>
  <si>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</si>
  <si>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</si>
  <si>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</si>
  <si>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</si>
  <si>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</si>
  <si>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</si>
  <si>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</si>
  <si>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</si>
  <si>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</si>
  <si>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</si>
  <si>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</si>
  <si>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</si>
  <si>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</si>
  <si>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</si>
  <si>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</si>
  <si>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</si>
  <si>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</si>
  <si>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</si>
  <si>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</si>
  <si>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</si>
  <si>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</si>
  <si>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</si>
  <si>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</si>
  <si>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</si>
  <si>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</si>
  <si>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</si>
  <si>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</si>
  <si>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</si>
  <si>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</si>
  <si>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</si>
  <si>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</si>
  <si>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</si>
  <si>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</si>
  <si>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</si>
  <si>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</si>
  <si>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</si>
  <si>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</si>
  <si>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</si>
  <si>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</si>
  <si>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</si>
  <si>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</si>
  <si>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</si>
  <si>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</si>
  <si>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</si>
  <si>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</si>
  <si>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</si>
  <si>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</si>
  <si>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</si>
  <si>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</si>
  <si>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</si>
  <si>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</si>
  <si>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</si>
  <si>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</si>
  <si>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</si>
  <si>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</si>
  <si>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</si>
  <si>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</si>
  <si>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</si>
  <si>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</si>
  <si>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</si>
  <si>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</si>
  <si>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</si>
  <si>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</si>
  <si>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</si>
  <si>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</si>
  <si>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</si>
  <si>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</si>
  <si>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</si>
  <si>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</si>
  <si>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</si>
  <si>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</si>
  <si>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</si>
  <si>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</si>
  <si>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</si>
  <si>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</si>
  <si>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</si>
  <si>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</si>
  <si>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</si>
  <si>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</si>
  <si>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</si>
  <si>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</si>
  <si>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</si>
  <si>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</si>
  <si>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</si>
  <si>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</si>
  <si>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</si>
  <si>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</si>
  <si>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</si>
  <si>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</si>
  <si>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</si>
  <si>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</si>
  <si>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</si>
  <si>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</si>
  <si>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</si>
  <si>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</si>
  <si>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</si>
  <si>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</si>
  <si>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</si>
  <si>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</si>
  <si>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</si>
  <si>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</si>
  <si>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</si>
  <si>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</si>
  <si>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</si>
  <si>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</si>
  <si>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</si>
  <si>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</si>
  <si>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</si>
  <si>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</si>
  <si>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</si>
  <si>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</si>
  <si>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</si>
  <si>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</si>
  <si>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</si>
  <si>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</si>
  <si>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</si>
  <si>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</si>
  <si>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</si>
  <si>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</si>
  <si>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</si>
  <si>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</si>
  <si>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</si>
  <si>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</si>
  <si>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</si>
  <si>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</si>
  <si>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</si>
  <si>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</si>
  <si>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</si>
  <si>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</si>
  <si>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</si>
  <si>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</si>
  <si>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</si>
  <si>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</si>
  <si>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</si>
  <si>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</si>
  <si>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</si>
  <si>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</si>
  <si>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</si>
  <si>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</si>
  <si>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</si>
  <si>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</si>
  <si>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</si>
  <si>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</si>
  <si>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</si>
  <si>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</si>
  <si>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</si>
  <si>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</si>
  <si>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</si>
  <si>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</si>
  <si>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</si>
  <si>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</si>
  <si>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</si>
  <si>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</si>
  <si>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</si>
  <si>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</si>
  <si>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</si>
  <si>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</si>
  <si>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</si>
  <si>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</si>
  <si>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</si>
  <si>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</si>
  <si>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</si>
  <si>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</si>
  <si>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</si>
  <si>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</si>
  <si>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</si>
  <si>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</si>
  <si>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</si>
  <si>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</si>
  <si>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</si>
  <si>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</si>
  <si>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</si>
  <si>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</si>
  <si>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</si>
  <si>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</si>
  <si>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</si>
  <si>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</si>
  <si>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</si>
  <si>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</si>
  <si>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</si>
  <si>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</si>
  <si>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</si>
  <si>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</si>
  <si>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</si>
  <si>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</si>
  <si>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</si>
  <si>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</si>
  <si>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</si>
  <si>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</si>
  <si>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</si>
  <si>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</si>
  <si>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</si>
  <si>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</si>
  <si>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</si>
  <si>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</si>
  <si>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</si>
  <si>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</si>
  <si>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</si>
  <si>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</si>
  <si>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</si>
  <si>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</si>
  <si>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</si>
  <si>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</si>
  <si>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</si>
  <si>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</si>
  <si>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</si>
  <si>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</si>
  <si>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</si>
  <si>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</si>
  <si>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</si>
  <si>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</si>
  <si>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</si>
  <si>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</si>
  <si>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</si>
  <si>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</si>
  <si>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</si>
  <si>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</si>
  <si>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</si>
  <si>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</si>
  <si>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</si>
  <si>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</si>
  <si>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</si>
  <si>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</si>
  <si>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</si>
  <si>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</si>
  <si>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</si>
  <si>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</si>
  <si>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</si>
  <si>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</si>
  <si>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</si>
  <si>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</si>
  <si>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</si>
  <si>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</si>
  <si>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</si>
  <si>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</si>
  <si>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</si>
  <si>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</si>
  <si>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</si>
  <si>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</si>
  <si>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</si>
  <si>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</si>
  <si>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</si>
  <si>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</si>
  <si>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</si>
  <si>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</si>
  <si>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</si>
  <si>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</si>
  <si>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</si>
  <si>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</si>
  <si>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</si>
  <si>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</si>
  <si>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</si>
  <si>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</si>
  <si>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</si>
  <si>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</si>
  <si>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</si>
  <si>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</si>
  <si>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</si>
  <si>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</si>
  <si>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</si>
  <si>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</si>
  <si>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</si>
  <si>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</si>
  <si>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</si>
  <si>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</si>
  <si>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</si>
  <si>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</si>
  <si>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</si>
  <si>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</si>
  <si>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</si>
  <si>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</si>
  <si>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</si>
  <si>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</si>
  <si>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</si>
  <si>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</si>
  <si>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</si>
  <si>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</si>
  <si>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</si>
  <si>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</si>
  <si>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</si>
  <si>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</si>
  <si>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</si>
  <si>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</si>
  <si>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</si>
  <si>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</si>
  <si>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</si>
  <si>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</si>
  <si>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</si>
  <si>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</si>
  <si>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</si>
  <si>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</si>
  <si>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</si>
  <si>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</si>
  <si>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</si>
  <si>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</si>
  <si>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</si>
  <si>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</si>
  <si>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</si>
  <si>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</si>
  <si>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</si>
  <si>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</si>
  <si>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</si>
  <si>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</si>
  <si>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</si>
  <si>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</si>
  <si>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</si>
  <si>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</si>
  <si>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</si>
  <si>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</si>
  <si>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</si>
  <si>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</si>
  <si>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</si>
  <si>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</si>
  <si>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</si>
  <si>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</si>
  <si>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</si>
  <si>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</si>
  <si>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</si>
  <si>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</si>
  <si>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</si>
  <si>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</si>
  <si>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</si>
  <si>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</si>
  <si>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</si>
  <si>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</si>
  <si>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</si>
  <si>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</si>
  <si>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</si>
  <si>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</si>
  <si>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</si>
  <si>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</si>
  <si>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</si>
  <si>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</si>
  <si>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</si>
  <si>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</si>
  <si>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</si>
  <si>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</si>
  <si>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</si>
  <si>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</si>
  <si>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</si>
  <si>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</si>
  <si>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</si>
  <si>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</si>
  <si>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</si>
  <si>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</si>
  <si>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</si>
  <si>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</si>
  <si>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</si>
  <si>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</si>
  <si>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</si>
  <si>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</si>
  <si>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</si>
  <si>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</si>
  <si>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</si>
  <si>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</si>
  <si>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</si>
  <si>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</si>
  <si>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</si>
  <si>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</si>
  <si>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</si>
  <si>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</si>
  <si>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</si>
  <si>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</si>
  <si>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</si>
  <si>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</si>
  <si>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</si>
  <si>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</si>
  <si>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</si>
  <si>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</si>
  <si>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</si>
  <si>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</si>
  <si>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</si>
  <si>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</si>
  <si>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</si>
  <si>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</si>
  <si>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</si>
  <si>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</si>
  <si>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</si>
  <si>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</si>
  <si>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</si>
  <si>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</si>
  <si>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</si>
  <si>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</si>
  <si>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</si>
  <si>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</si>
  <si>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</si>
  <si>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</si>
  <si>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</si>
  <si>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</si>
  <si>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</si>
  <si>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</si>
  <si>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</si>
  <si>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</si>
  <si>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</si>
  <si>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</si>
  <si>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</si>
  <si>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</si>
  <si>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</si>
  <si>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</si>
  <si>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</si>
  <si>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</si>
  <si>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</si>
  <si>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</si>
  <si>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</si>
  <si>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</si>
  <si>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</si>
  <si>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</si>
  <si>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</si>
  <si>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</si>
  <si>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</si>
  <si>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</si>
  <si>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</si>
  <si>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</si>
  <si>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</si>
  <si>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</si>
  <si>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</si>
  <si>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</si>
  <si>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</si>
  <si>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</si>
  <si>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</si>
  <si>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</si>
  <si>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</si>
  <si>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</si>
  <si>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</si>
  <si>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</si>
  <si>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</si>
  <si>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</si>
  <si>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</si>
  <si>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</si>
  <si>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</si>
  <si>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</si>
  <si>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</si>
  <si>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</si>
  <si>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</si>
  <si>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</si>
  <si>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</si>
  <si>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</si>
  <si>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</si>
  <si>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</si>
  <si>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</si>
  <si>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</si>
  <si>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</si>
  <si>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</si>
  <si>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</si>
  <si>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</si>
  <si>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</si>
  <si>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</si>
  <si>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</si>
  <si>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</si>
  <si>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</si>
  <si>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</si>
  <si>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</si>
  <si>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</si>
  <si>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</si>
  <si>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</si>
  <si>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</si>
  <si>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</si>
  <si>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</si>
  <si>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</si>
  <si>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</si>
  <si>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</si>
  <si>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</si>
  <si>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</si>
  <si>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</si>
  <si>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</si>
  <si>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</si>
  <si>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</si>
  <si>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</si>
  <si>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</si>
  <si>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</si>
  <si>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</si>
  <si>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</si>
  <si>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</si>
  <si>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</si>
  <si>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</si>
  <si>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</si>
  <si>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</si>
  <si>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</si>
  <si>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</si>
  <si>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</si>
  <si>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</si>
  <si>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</si>
  <si>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</si>
  <si>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</si>
  <si>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</si>
  <si>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</si>
  <si>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</si>
  <si>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</si>
  <si>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</si>
  <si>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</si>
  <si>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</si>
  <si>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</si>
  <si>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</si>
  <si>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</si>
  <si>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</si>
  <si>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</si>
  <si>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</si>
  <si>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</si>
  <si>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</si>
  <si>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</si>
  <si>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</si>
  <si>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</si>
  <si>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</si>
  <si>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</si>
  <si>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</si>
  <si>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</si>
  <si>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</si>
  <si>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</si>
  <si>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</si>
  <si>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</si>
  <si>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</si>
  <si>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</si>
  <si>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</si>
  <si>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</si>
  <si>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</si>
  <si>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</si>
  <si>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</si>
  <si>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</si>
  <si>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</si>
  <si>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</si>
  <si>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</si>
  <si>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</si>
  <si>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</si>
  <si>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</si>
  <si>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</si>
  <si>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</si>
  <si>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</si>
  <si>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</si>
  <si>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</si>
  <si>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</si>
  <si>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</si>
  <si>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</si>
  <si>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</si>
  <si>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</si>
  <si>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</si>
  <si>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</si>
  <si>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</si>
  <si>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</si>
  <si>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</si>
  <si>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</si>
  <si>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</si>
  <si>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</si>
  <si>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</si>
  <si>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</si>
  <si>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</si>
  <si>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</si>
  <si>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</si>
  <si>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</si>
  <si>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</si>
  <si>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</si>
  <si>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</si>
  <si>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</si>
  <si>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</si>
  <si>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</si>
  <si>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</si>
  <si>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</si>
  <si>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</si>
  <si>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</si>
  <si>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</si>
  <si>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</si>
  <si>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</si>
  <si>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</si>
  <si>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</si>
  <si>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</si>
  <si>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</si>
  <si>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</si>
  <si>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</si>
  <si>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</si>
  <si>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</si>
  <si>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</si>
  <si>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</si>
  <si>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</si>
  <si>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</si>
  <si>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</si>
  <si>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</si>
  <si>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</si>
  <si>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</si>
  <si>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</si>
  <si>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</si>
  <si>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</si>
  <si>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</si>
  <si>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</si>
  <si>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</si>
  <si>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</si>
  <si>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</si>
  <si>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</si>
  <si>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</si>
  <si>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</si>
  <si>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</si>
  <si>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</si>
  <si>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</si>
  <si>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</si>
  <si>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</si>
  <si>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</si>
  <si>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</si>
  <si>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</si>
  <si>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</si>
  <si>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</si>
  <si>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</si>
  <si>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</si>
  <si>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</si>
  <si>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</si>
  <si>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</si>
  <si>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</si>
  <si>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</si>
  <si>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</si>
  <si>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</si>
  <si>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</si>
  <si>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</si>
  <si>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</si>
  <si>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</si>
  <si>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</si>
  <si>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</si>
  <si>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</si>
  <si>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</si>
  <si>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</si>
  <si>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</si>
  <si>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</si>
  <si>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</si>
  <si>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</si>
  <si>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</si>
  <si>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</si>
  <si>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</si>
  <si>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</si>
  <si>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</si>
  <si>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</si>
  <si>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</si>
  <si>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</si>
  <si>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</si>
  <si>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</si>
  <si>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</si>
  <si>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</si>
  <si>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</si>
  <si>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</si>
  <si>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</si>
  <si>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</si>
  <si>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</si>
  <si>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</si>
  <si>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</si>
  <si>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</si>
  <si>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</si>
  <si>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</si>
  <si>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</si>
  <si>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</si>
  <si>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</si>
  <si>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</si>
  <si>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</si>
  <si>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</si>
  <si>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</si>
  <si>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</si>
  <si>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</si>
  <si>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</si>
  <si>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</si>
  <si>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</si>
  <si>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</si>
  <si>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</si>
  <si>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</si>
  <si>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</si>
  <si>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</si>
  <si>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</si>
  <si>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</si>
  <si>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</si>
  <si>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</si>
  <si>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</si>
  <si>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</si>
  <si>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</si>
  <si>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</si>
  <si>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</si>
  <si>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</si>
  <si>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</si>
  <si>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</si>
  <si>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</si>
  <si>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</si>
  <si>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</si>
  <si>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</si>
  <si>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</si>
  <si>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</si>
  <si>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</si>
  <si>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</si>
  <si>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</si>
  <si>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</si>
  <si>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</si>
  <si>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</si>
  <si>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</si>
  <si>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</si>
  <si>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</si>
  <si>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</si>
  <si>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</si>
  <si>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</si>
  <si>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</si>
  <si>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</si>
  <si>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</si>
  <si>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</si>
  <si>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</si>
  <si>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</si>
  <si>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</si>
  <si>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</si>
  <si>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</si>
  <si>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</si>
  <si>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</si>
  <si>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</si>
  <si>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</si>
  <si>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</si>
  <si>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</si>
  <si>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</si>
  <si>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</si>
  <si>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</si>
  <si>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</si>
  <si>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</si>
  <si>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</si>
  <si>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</si>
  <si>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</si>
  <si>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</si>
  <si>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</si>
  <si>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</si>
  <si>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</si>
  <si>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</si>
  <si>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</si>
  <si>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</si>
  <si>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</si>
  <si>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</si>
  <si>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</si>
  <si>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</si>
  <si>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</si>
  <si>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</si>
  <si>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</si>
  <si>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</si>
  <si>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</si>
  <si>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</si>
  <si>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</si>
  <si>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</si>
  <si>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</si>
  <si>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</si>
  <si>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</si>
  <si>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</si>
  <si>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</si>
  <si>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</si>
  <si>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</si>
  <si>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</si>
  <si>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</si>
  <si>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</si>
  <si>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</si>
  <si>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</si>
  <si>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</si>
  <si>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</si>
  <si>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</si>
  <si>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</si>
  <si>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</si>
  <si>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</si>
  <si>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</si>
  <si>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</si>
  <si>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</si>
  <si>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</si>
  <si>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</si>
  <si>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</si>
  <si>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</si>
  <si>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</si>
  <si>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</si>
  <si>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</si>
  <si>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</si>
  <si>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</si>
  <si>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</si>
  <si>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</si>
  <si>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</si>
  <si>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</si>
  <si>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</si>
  <si>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</si>
  <si>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</si>
  <si>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</si>
  <si>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</si>
  <si>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</si>
  <si>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</si>
  <si>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</si>
  <si>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</si>
  <si>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</si>
  <si>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</si>
  <si>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</si>
  <si>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</si>
  <si>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</si>
  <si>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</si>
  <si>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</si>
  <si>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</si>
  <si>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</si>
  <si>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</si>
  <si>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</si>
  <si>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</si>
  <si>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</si>
  <si>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</si>
  <si>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</si>
  <si>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</si>
  <si>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</si>
  <si>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</si>
  <si>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</si>
  <si>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</si>
  <si>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</si>
  <si>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</si>
  <si>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</si>
  <si>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</si>
  <si>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</si>
  <si>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</si>
  <si>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</si>
  <si>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</si>
  <si>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</si>
  <si>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</si>
  <si>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</si>
  <si>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</si>
  <si>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</si>
  <si>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</si>
  <si>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</si>
  <si>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</si>
  <si>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</si>
  <si>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</si>
  <si>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</si>
  <si>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</si>
  <si>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</si>
  <si>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</si>
  <si>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</si>
  <si>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</si>
  <si>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</si>
  <si>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</si>
  <si>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</si>
  <si>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</si>
  <si>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</si>
  <si>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</si>
  <si>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</si>
  <si>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</si>
  <si>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</si>
  <si>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</si>
  <si>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</si>
  <si>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</si>
  <si>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</si>
  <si>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</si>
  <si>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</si>
  <si>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</si>
  <si>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</si>
  <si>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</si>
  <si>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</si>
  <si>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</si>
  <si>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</si>
  <si>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</si>
  <si>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</si>
  <si>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</si>
  <si>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</si>
  <si>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</si>
  <si>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</si>
  <si>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</si>
  <si>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</si>
  <si>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</si>
  <si>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</si>
  <si>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</si>
  <si>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</si>
  <si>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</si>
  <si>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</si>
  <si>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</si>
  <si>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</si>
  <si>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</si>
  <si>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</si>
  <si>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</si>
  <si>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</si>
  <si>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</si>
  <si>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</si>
  <si>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</si>
  <si>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</si>
  <si>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</si>
  <si>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</si>
  <si>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</si>
  <si>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</si>
  <si>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</si>
  <si>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</si>
  <si>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</si>
  <si>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</si>
  <si>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</si>
  <si>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</si>
  <si>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</si>
  <si>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</si>
  <si>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</si>
  <si>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</si>
  <si>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</si>
  <si>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</si>
  <si>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</si>
  <si>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</si>
  <si>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</si>
  <si>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</si>
  <si>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</si>
  <si>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</si>
  <si>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</si>
  <si>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</si>
  <si>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</si>
  <si>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</si>
  <si>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</si>
  <si>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</si>
  <si>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</si>
  <si>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</si>
  <si>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</si>
  <si>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</si>
  <si>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</si>
  <si>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</si>
  <si>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</si>
  <si>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</si>
  <si>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</si>
  <si>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</si>
  <si>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</si>
  <si>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</si>
  <si>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</si>
  <si>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</si>
  <si>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</si>
  <si>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</si>
  <si>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</si>
  <si>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</si>
  <si>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</si>
  <si>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</si>
  <si>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</si>
  <si>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</si>
  <si>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</si>
  <si>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</si>
  <si>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</si>
  <si>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</si>
  <si>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</si>
  <si>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</si>
  <si>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</si>
  <si>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</si>
  <si>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</si>
  <si>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</si>
  <si>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</si>
  <si>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</si>
  <si>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</si>
  <si>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</si>
  <si>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</si>
  <si>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</si>
  <si>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</si>
  <si>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</si>
  <si>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</si>
  <si>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</si>
  <si>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</si>
  <si>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</si>
  <si>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</si>
  <si>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</si>
  <si>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</si>
  <si>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</si>
  <si>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</si>
  <si>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</si>
  <si>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</si>
  <si>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</si>
  <si>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</si>
  <si>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</si>
  <si>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</si>
  <si>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</si>
  <si>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</si>
  <si>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</si>
  <si>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</si>
  <si>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</si>
  <si>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</si>
  <si>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</si>
  <si>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</si>
  <si>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</si>
  <si>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</si>
  <si>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</si>
  <si>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</si>
  <si>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</si>
  <si>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</si>
  <si>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</si>
  <si>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</si>
  <si>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</si>
  <si>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</si>
  <si>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</si>
  <si>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</si>
  <si>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</si>
  <si>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</si>
  <si>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</si>
  <si>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</si>
  <si>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</si>
  <si>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</si>
  <si>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</si>
  <si>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</si>
  <si>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</si>
  <si>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</si>
  <si>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</si>
  <si>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</si>
  <si>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</si>
  <si>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</si>
  <si>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</si>
  <si>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</si>
  <si>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</si>
  <si>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</si>
  <si>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</si>
  <si>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</si>
  <si>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</si>
  <si>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</si>
  <si>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</si>
  <si>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</si>
  <si>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</si>
  <si>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</si>
  <si>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</si>
  <si>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</si>
  <si>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</si>
  <si>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</si>
  <si>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</si>
  <si>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</si>
  <si>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</si>
  <si>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</si>
  <si>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</si>
  <si>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</si>
  <si>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</si>
  <si>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</si>
  <si>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</si>
  <si>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</si>
  <si>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</si>
  <si>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</si>
  <si>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</si>
  <si>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</si>
  <si>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</si>
  <si>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</si>
  <si>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</si>
  <si>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</si>
  <si>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</si>
  <si>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</si>
  <si>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</si>
  <si>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</si>
  <si>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</si>
  <si>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</si>
  <si>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</si>
  <si>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</si>
  <si>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</si>
  <si>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</si>
  <si>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</si>
  <si>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</si>
  <si>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</si>
  <si>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</si>
  <si>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</si>
  <si>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</si>
  <si>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</si>
  <si>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</si>
  <si>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</si>
  <si>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</si>
  <si>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</si>
  <si>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</si>
  <si>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</si>
  <si>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</si>
  <si>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</si>
  <si>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</si>
  <si>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</si>
  <si>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</si>
  <si>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</si>
  <si>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</si>
  <si>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</si>
  <si>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</si>
  <si>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</si>
  <si>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</si>
  <si>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</si>
  <si>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</si>
  <si>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</si>
  <si>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</si>
  <si>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</si>
  <si>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</si>
  <si>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</si>
  <si>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</si>
  <si>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</si>
  <si>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</si>
  <si>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</si>
  <si>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</si>
  <si>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</si>
  <si>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</si>
  <si>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</si>
  <si>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</si>
  <si>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</si>
  <si>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</si>
  <si>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</si>
  <si>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</si>
  <si>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</si>
  <si>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</si>
  <si>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</si>
  <si>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</si>
  <si>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</si>
  <si>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</si>
  <si>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</si>
  <si>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</si>
  <si>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</si>
  <si>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</si>
  <si>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</si>
  <si>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</si>
  <si>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</si>
  <si>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</si>
  <si>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</si>
  <si>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</si>
  <si>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</si>
  <si>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</si>
  <si>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</si>
  <si>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</si>
  <si>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</si>
  <si>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</si>
  <si>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</si>
  <si>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</si>
  <si>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</si>
  <si>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</si>
  <si>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</si>
  <si>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</si>
  <si>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</si>
  <si>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</si>
  <si>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</si>
  <si>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</si>
  <si>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</si>
  <si>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</si>
  <si>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</si>
  <si>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</si>
  <si>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</si>
  <si>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</si>
  <si>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</si>
  <si>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</si>
  <si>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</si>
  <si>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</si>
  <si>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</si>
  <si>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</si>
  <si>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</si>
  <si>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</si>
  <si>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</si>
  <si>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</si>
  <si>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</si>
  <si>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</si>
  <si>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</si>
  <si>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</si>
  <si>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</si>
  <si>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</si>
  <si>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</si>
  <si>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</si>
  <si>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</si>
  <si>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</si>
  <si>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</si>
  <si>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</si>
  <si>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</si>
  <si>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</si>
  <si>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</si>
  <si>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</si>
  <si>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</si>
  <si>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</si>
  <si>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</si>
  <si>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</si>
  <si>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</si>
  <si>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</si>
  <si>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</si>
  <si>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</si>
  <si>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</si>
  <si>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</si>
  <si>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</si>
  <si>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</si>
  <si>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</si>
  <si>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</si>
  <si>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</si>
  <si>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</si>
  <si>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</si>
  <si>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</si>
  <si>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</si>
  <si>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</si>
  <si>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</si>
  <si>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</si>
  <si>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</si>
  <si>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</si>
  <si>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</si>
  <si>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</si>
  <si>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</si>
  <si>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</si>
  <si>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</si>
  <si>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</si>
  <si>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</si>
  <si>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</si>
  <si>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</si>
  <si>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</si>
  <si>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</si>
  <si>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</si>
  <si>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</si>
  <si>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</si>
  <si>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</si>
  <si>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</si>
  <si>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</si>
  <si>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</si>
  <si>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</si>
  <si>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</si>
  <si>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</si>
  <si>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</si>
  <si>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</si>
  <si>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</si>
  <si>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</si>
  <si>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</si>
  <si>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</si>
  <si>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</si>
  <si>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</si>
  <si>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</si>
  <si>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</si>
  <si>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</si>
  <si>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</si>
  <si>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</si>
  <si>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</si>
  <si>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</si>
  <si>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</si>
  <si>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</si>
  <si>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</si>
  <si>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</si>
  <si>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</si>
  <si>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</si>
  <si>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</si>
  <si>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</si>
  <si>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</si>
  <si>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</si>
  <si>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</si>
  <si>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</si>
  <si>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</si>
  <si>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</si>
  <si>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</si>
  <si>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</si>
  <si>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</si>
  <si>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</si>
  <si>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</si>
  <si>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</si>
  <si>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</si>
  <si>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</si>
  <si>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</si>
  <si>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</si>
  <si>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</si>
  <si>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</si>
  <si>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</si>
  <si>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</si>
  <si>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</si>
  <si>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</si>
  <si>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</si>
  <si>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</si>
  <si>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</si>
  <si>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</si>
  <si>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</si>
  <si>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</si>
  <si>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</si>
  <si>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</si>
  <si>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</si>
  <si>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</si>
  <si>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</si>
  <si>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</si>
  <si>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</si>
  <si>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</si>
  <si>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</si>
  <si>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</si>
  <si>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</si>
  <si>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</si>
  <si>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</si>
  <si>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</si>
  <si>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</si>
  <si>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</si>
  <si>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</si>
  <si>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</si>
  <si>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</si>
  <si>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</si>
  <si>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</si>
  <si>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</si>
  <si>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</si>
  <si>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</si>
  <si>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</si>
  <si>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</si>
  <si>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</si>
  <si>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</si>
  <si>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</si>
  <si>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</si>
  <si>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</si>
  <si>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</si>
  <si>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</si>
  <si>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</si>
  <si>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</si>
  <si>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</si>
  <si>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</si>
  <si>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</si>
  <si>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</si>
  <si>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</si>
  <si>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</si>
  <si>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</si>
  <si>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</si>
  <si>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</si>
  <si>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</si>
  <si>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</si>
  <si>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</si>
  <si>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</si>
  <si>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</si>
  <si>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</si>
  <si>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</si>
  <si>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</si>
  <si>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</si>
  <si>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</si>
  <si>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</si>
  <si>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</si>
  <si>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</si>
  <si>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</si>
  <si>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</si>
  <si>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</si>
  <si>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</si>
  <si>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</si>
  <si>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</si>
  <si>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</si>
  <si>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</si>
  <si>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</si>
  <si>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</si>
  <si>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</si>
  <si>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</si>
  <si>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</si>
  <si>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</si>
  <si>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</si>
  <si>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</si>
  <si>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</si>
  <si>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</si>
  <si>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</si>
  <si>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</si>
  <si>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</si>
  <si>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</si>
  <si>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</si>
  <si>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</si>
  <si>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</si>
  <si>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</si>
  <si>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</si>
  <si>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</si>
  <si>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</si>
  <si>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</si>
  <si>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</si>
  <si>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</si>
  <si>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</si>
  <si>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</si>
  <si>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</si>
  <si>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</si>
  <si>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</si>
  <si>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</si>
  <si>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</si>
  <si>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</si>
  <si>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</si>
  <si>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</si>
  <si>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</si>
  <si>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</si>
  <si>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</si>
  <si>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</si>
  <si>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</si>
  <si>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</si>
  <si>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</si>
  <si>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</si>
  <si>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</si>
  <si>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</si>
  <si>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</si>
  <si>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</si>
  <si>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</si>
  <si>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</si>
  <si>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</si>
  <si>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</si>
  <si>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</si>
  <si>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</si>
  <si>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</si>
  <si>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</si>
  <si>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</si>
  <si>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</si>
  <si>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</si>
  <si>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</si>
  <si>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</si>
  <si>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</si>
  <si>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</si>
  <si>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</si>
  <si>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</si>
  <si>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</si>
  <si>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</si>
  <si>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</si>
  <si>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</si>
  <si>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</si>
  <si>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</si>
  <si>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</si>
  <si>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</si>
  <si>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</si>
  <si>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</si>
  <si>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</si>
  <si>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</si>
  <si>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</si>
  <si>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</si>
  <si>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</si>
  <si>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</si>
  <si>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</si>
  <si>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</si>
  <si>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</si>
  <si>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</si>
  <si>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</si>
  <si>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</si>
  <si>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</si>
  <si>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</si>
  <si>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</si>
  <si>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</si>
  <si>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</si>
  <si>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</si>
  <si>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</si>
  <si>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</si>
  <si>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</si>
  <si>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</si>
  <si>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</si>
  <si>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</si>
  <si>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</si>
  <si>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</si>
  <si>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</si>
  <si>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</si>
  <si>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</si>
  <si>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</si>
  <si>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</si>
  <si>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</si>
  <si>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</si>
  <si>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</si>
  <si>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</si>
  <si>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</si>
  <si>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</si>
  <si>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</si>
  <si>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</si>
  <si>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</si>
  <si>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</si>
  <si>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</si>
  <si>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</si>
  <si>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</si>
  <si>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</si>
  <si>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</si>
  <si>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</si>
  <si>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</si>
  <si>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</si>
  <si>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</si>
  <si>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</si>
  <si>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</si>
  <si>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</si>
  <si>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</si>
  <si>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</si>
  <si>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</si>
  <si>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</si>
  <si>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</si>
  <si>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</si>
  <si>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</si>
  <si>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</si>
  <si>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</si>
  <si>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</si>
  <si>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</si>
  <si>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</si>
  <si>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</si>
  <si>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</si>
  <si>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</si>
  <si>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</si>
  <si>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</si>
  <si>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</si>
  <si>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</si>
  <si>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</si>
  <si>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</si>
  <si>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</si>
  <si>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</si>
  <si>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</si>
  <si>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</si>
  <si>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</si>
  <si>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</si>
  <si>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</si>
  <si>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</si>
  <si>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</si>
  <si>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</si>
  <si>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</si>
  <si>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</si>
  <si>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</si>
  <si>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</si>
  <si>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</si>
  <si>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</si>
  <si>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</si>
  <si>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</si>
  <si>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</si>
  <si>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</si>
  <si>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</si>
  <si>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</si>
  <si>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</si>
  <si>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</si>
  <si>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</si>
  <si>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</si>
  <si>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</si>
  <si>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</si>
  <si>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</si>
  <si>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</si>
  <si>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</si>
  <si>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</si>
  <si>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</si>
  <si>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</si>
  <si>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</si>
  <si>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</si>
  <si>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</si>
  <si>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</si>
  <si>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</si>
  <si>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</si>
  <si>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</si>
  <si>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</si>
  <si>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</si>
  <si>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</si>
  <si>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</si>
  <si>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</si>
  <si>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</si>
  <si>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</si>
  <si>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</si>
  <si>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</si>
  <si>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</si>
  <si>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</si>
  <si>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</si>
  <si>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</si>
  <si>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</si>
  <si>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</si>
  <si>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</si>
  <si>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</si>
  <si>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</si>
  <si>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</si>
  <si>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</si>
  <si>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</si>
  <si>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</si>
  <si>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</si>
  <si>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</si>
  <si>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</si>
  <si>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</si>
  <si>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</si>
  <si>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</si>
  <si>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</si>
  <si>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</si>
  <si>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</si>
  <si>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</si>
  <si>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</si>
  <si>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</si>
  <si>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</si>
  <si>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</si>
  <si>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</si>
  <si>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</si>
  <si>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</si>
  <si>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</si>
  <si>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</si>
  <si>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</si>
  <si>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</si>
  <si>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</si>
  <si>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</si>
  <si>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</si>
  <si>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</si>
  <si>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</si>
  <si>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</si>
  <si>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</si>
  <si>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</si>
  <si>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</si>
  <si>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</si>
  <si>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</si>
  <si>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</si>
  <si>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</si>
  <si>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</si>
  <si>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</si>
  <si>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</si>
  <si>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</si>
  <si>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</si>
  <si>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</si>
  <si>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</si>
  <si>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</si>
  <si>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</si>
  <si>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</si>
  <si>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</si>
  <si>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</si>
  <si>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</si>
  <si>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</si>
  <si>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</si>
  <si>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</si>
  <si>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</si>
  <si>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</si>
  <si>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</si>
  <si>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</si>
  <si>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</si>
  <si>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</si>
  <si>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</si>
  <si>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</si>
  <si>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</si>
  <si>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</si>
  <si>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</si>
  <si>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</si>
  <si>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</si>
  <si>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</si>
  <si>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</si>
  <si>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</si>
  <si>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</si>
  <si>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</si>
  <si>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</si>
  <si>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</si>
  <si>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</si>
  <si>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</si>
  <si>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</si>
  <si>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</si>
  <si>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</si>
  <si>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</si>
  <si>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</si>
  <si>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</si>
  <si>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</si>
  <si>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</si>
  <si>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</si>
  <si>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</si>
  <si>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</si>
  <si>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</si>
  <si>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</si>
  <si>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</si>
  <si>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</si>
  <si>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</si>
  <si>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</si>
  <si>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</si>
  <si>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</si>
  <si>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</si>
  <si>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</si>
  <si>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</si>
  <si>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</si>
  <si>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</si>
  <si>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</si>
  <si>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</si>
  <si>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</si>
  <si>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</si>
  <si>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</si>
  <si>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</si>
  <si>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</si>
  <si>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</si>
  <si>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</si>
  <si>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</si>
  <si>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</si>
  <si>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</si>
  <si>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</si>
  <si>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</si>
  <si>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</si>
  <si>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</si>
  <si>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</si>
  <si>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</si>
  <si>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</si>
  <si>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</si>
  <si>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</si>
  <si>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</si>
  <si>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</si>
  <si>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</si>
  <si>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</si>
  <si>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</si>
  <si>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</si>
  <si>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</si>
  <si>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</si>
  <si>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</si>
  <si>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</si>
  <si>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</si>
  <si>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</si>
  <si>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</si>
  <si>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</si>
  <si>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</si>
  <si>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</si>
  <si>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</si>
  <si>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</si>
  <si>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</si>
  <si>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</si>
  <si>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</si>
  <si>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</si>
  <si>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</si>
  <si>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</si>
  <si>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</si>
  <si>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</si>
  <si>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</si>
  <si>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</si>
  <si>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</si>
  <si>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</si>
  <si>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</si>
  <si>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</si>
  <si>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</si>
  <si>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</si>
  <si>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</si>
  <si>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</si>
  <si>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</si>
  <si>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</si>
  <si>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</si>
  <si>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</si>
  <si>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</si>
  <si>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</si>
  <si>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</si>
  <si>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</si>
  <si>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</si>
  <si>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</si>
  <si>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</si>
  <si>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</si>
  <si>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</si>
  <si>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</si>
  <si>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</si>
  <si>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</si>
  <si>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</si>
  <si>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</si>
  <si>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</si>
  <si>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</si>
  <si>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</si>
  <si>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</si>
  <si>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</si>
  <si>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</si>
  <si>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</si>
  <si>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</si>
  <si>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</si>
  <si>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</si>
  <si>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</si>
  <si>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</si>
  <si>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</si>
  <si>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</si>
  <si>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</si>
  <si>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</si>
  <si>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</si>
  <si>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</si>
  <si>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</si>
  <si>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</si>
  <si>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</si>
  <si>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</si>
  <si>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</si>
  <si>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</si>
  <si>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</si>
  <si>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</si>
  <si>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</si>
  <si>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</si>
  <si>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</si>
  <si>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</si>
  <si>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</si>
  <si>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</si>
  <si>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</si>
  <si>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</si>
  <si>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</si>
  <si>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</si>
  <si>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</si>
  <si>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</si>
  <si>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</si>
  <si>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</si>
  <si>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</si>
  <si>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</si>
  <si>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</si>
  <si>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</si>
  <si>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</si>
  <si>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</si>
  <si>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</si>
  <si>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</si>
  <si>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</si>
  <si>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</si>
  <si>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</si>
  <si>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</si>
  <si>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</si>
  <si>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</si>
  <si>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</si>
  <si>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</si>
  <si>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</si>
  <si>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</si>
  <si>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</si>
  <si>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</si>
  <si>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</si>
  <si>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</si>
  <si>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</si>
  <si>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</si>
  <si>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</si>
  <si>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</si>
  <si>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</si>
  <si>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</si>
  <si>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</si>
  <si>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</si>
  <si>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</si>
  <si>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</si>
  <si>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</si>
  <si>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</si>
  <si>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</si>
  <si>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</si>
  <si>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</si>
  <si>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</si>
  <si>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</si>
  <si>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</si>
  <si>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</si>
  <si>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</si>
  <si>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</si>
  <si>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</si>
  <si>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</si>
  <si>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</si>
  <si>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</si>
  <si>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</si>
  <si>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</si>
  <si>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</si>
  <si>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</si>
  <si>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</si>
  <si>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</si>
  <si>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</si>
  <si>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</si>
  <si>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</si>
  <si>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</si>
  <si>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</si>
  <si>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</si>
  <si>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</si>
  <si>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</si>
  <si>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</si>
  <si>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</si>
  <si>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</si>
  <si>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</si>
  <si>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</si>
  <si>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</si>
  <si>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</si>
  <si>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</si>
  <si>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</si>
  <si>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</si>
  <si>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</si>
  <si>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</si>
  <si>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</si>
  <si>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</si>
  <si>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</si>
  <si>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</si>
  <si>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</si>
  <si>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</si>
  <si>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</si>
  <si>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</si>
  <si>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</si>
  <si>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</si>
  <si>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</si>
  <si>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</si>
  <si>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</si>
  <si>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</si>
  <si>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</si>
  <si>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</si>
  <si>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</si>
  <si>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</si>
  <si>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</si>
  <si>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</si>
  <si>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</si>
  <si>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</si>
  <si>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</si>
  <si>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</si>
  <si>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</si>
  <si>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</si>
  <si>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</si>
  <si>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</si>
  <si>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</si>
  <si>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</si>
  <si>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</si>
  <si>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</si>
  <si>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</si>
  <si>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</si>
  <si>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</si>
  <si>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</si>
  <si>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</si>
  <si>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</si>
  <si>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</si>
  <si>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</si>
  <si>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</si>
  <si>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</si>
  <si>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</si>
  <si>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</si>
  <si>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</si>
  <si>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</si>
  <si>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</si>
  <si>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</si>
  <si>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</si>
  <si>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</si>
  <si>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</si>
  <si>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</si>
  <si>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</si>
  <si>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</si>
  <si>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</si>
  <si>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</si>
  <si>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</si>
  <si>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</si>
  <si>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</si>
  <si>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</si>
  <si>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</si>
  <si>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</si>
  <si>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</si>
  <si>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</si>
  <si>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</si>
  <si>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</si>
  <si>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</si>
  <si>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</si>
  <si>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</si>
  <si>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</si>
  <si>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</si>
  <si>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</si>
  <si>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</si>
  <si>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</si>
  <si>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</si>
  <si>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</si>
  <si>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</si>
  <si>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</si>
  <si>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</si>
  <si>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</si>
  <si>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</si>
  <si>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</si>
  <si>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</si>
  <si>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</si>
  <si>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</si>
  <si>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</si>
  <si>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</si>
  <si>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</si>
  <si>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</si>
  <si>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</si>
  <si>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</si>
  <si>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</si>
  <si>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</si>
  <si>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</si>
  <si>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</si>
  <si>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</si>
  <si>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</si>
  <si>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</si>
  <si>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</si>
  <si>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</si>
  <si>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</si>
  <si>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</si>
  <si>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</si>
  <si>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</si>
  <si>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</si>
  <si>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</si>
  <si>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</si>
  <si>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</si>
  <si>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</si>
  <si>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</si>
  <si>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</si>
  <si>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</si>
  <si>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</si>
  <si>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</si>
  <si>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</si>
  <si>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</si>
  <si>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</si>
  <si>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</si>
  <si>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</si>
  <si>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</si>
  <si>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</si>
  <si>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</si>
  <si>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</si>
  <si>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</si>
  <si>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</si>
  <si>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</si>
  <si>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</si>
  <si>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</si>
  <si>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</si>
  <si>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</si>
  <si>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</si>
  <si>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</si>
  <si>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</si>
  <si>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</si>
  <si>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</si>
  <si>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</si>
  <si>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</si>
  <si>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</si>
  <si>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</si>
  <si>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</si>
  <si>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</si>
  <si>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</si>
  <si>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</si>
  <si>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</si>
  <si>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</si>
  <si>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</si>
  <si>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</si>
  <si>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</si>
  <si>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</si>
  <si>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</si>
  <si>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</si>
  <si>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</si>
  <si>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</si>
  <si>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</si>
  <si>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</si>
  <si>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</si>
  <si>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</si>
  <si>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</si>
  <si>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</si>
  <si>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</si>
  <si>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</si>
  <si>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</si>
  <si>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</si>
  <si>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</si>
  <si>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</si>
  <si>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</si>
  <si>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</si>
  <si>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</si>
  <si>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</si>
  <si>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</si>
  <si>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</si>
  <si>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</si>
  <si>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</si>
  <si>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</si>
  <si>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</si>
  <si>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</si>
  <si>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</si>
  <si>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</si>
  <si>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</si>
  <si>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</si>
  <si>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</si>
  <si>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</si>
  <si>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</si>
  <si>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</si>
  <si>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</si>
  <si>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</si>
  <si>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</si>
  <si>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</si>
  <si>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</si>
  <si>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</si>
  <si>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</si>
  <si>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</si>
  <si>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</si>
  <si>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</si>
  <si>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</si>
  <si>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</si>
  <si>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</si>
  <si>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</si>
  <si>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</si>
  <si>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</si>
  <si>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</si>
  <si>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</si>
  <si>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</si>
  <si>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</si>
  <si>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</si>
  <si>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</si>
  <si>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</si>
  <si>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</si>
  <si>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</si>
  <si>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</si>
  <si>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</si>
  <si>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</si>
  <si>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</si>
  <si>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</si>
  <si>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</si>
  <si>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</si>
  <si>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</si>
  <si>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</si>
  <si>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</si>
  <si>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</si>
  <si>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</si>
  <si>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</si>
  <si>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</si>
  <si>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</si>
  <si>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</si>
  <si>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</si>
  <si>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</si>
  <si>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</si>
  <si>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</si>
  <si>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</si>
  <si>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</si>
  <si>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</si>
  <si>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</si>
  <si>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</si>
  <si>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</si>
  <si>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</si>
  <si>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</si>
  <si>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</si>
  <si>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</si>
  <si>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</si>
  <si>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</si>
  <si>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</si>
  <si>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</si>
  <si>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</si>
  <si>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</si>
  <si>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</si>
  <si>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</si>
  <si>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</si>
  <si>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</si>
  <si>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</si>
  <si>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</si>
  <si>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</si>
  <si>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</si>
  <si>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</si>
  <si>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</si>
  <si>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</si>
  <si>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</si>
  <si>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</si>
  <si>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</si>
  <si>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</si>
  <si>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</si>
  <si>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</si>
  <si>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</si>
  <si>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</si>
  <si>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</si>
  <si>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</si>
  <si>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</si>
  <si>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</si>
  <si>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</si>
  <si>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</si>
  <si>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</si>
  <si>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</si>
  <si>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</si>
  <si>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</si>
  <si>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</si>
  <si>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</si>
  <si>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</si>
  <si>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</si>
  <si>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</si>
  <si>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</si>
  <si>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</si>
  <si>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</si>
  <si>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</si>
  <si>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</si>
  <si>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</si>
  <si>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</si>
  <si>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</si>
  <si>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</si>
  <si>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</si>
  <si>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</si>
  <si>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</si>
  <si>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</si>
  <si>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</si>
  <si>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</si>
  <si>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</si>
  <si>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</si>
  <si>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</si>
  <si>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</si>
  <si>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</si>
  <si>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</si>
  <si>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</si>
  <si>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</si>
  <si>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</si>
  <si>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</si>
  <si>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</si>
  <si>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</si>
  <si>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</si>
  <si>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</si>
  <si>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</si>
  <si>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</si>
  <si>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</si>
  <si>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</si>
  <si>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</si>
  <si>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</si>
  <si>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</si>
  <si>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</si>
  <si>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</si>
  <si>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</si>
  <si>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</si>
  <si>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</si>
  <si>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</si>
  <si>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</si>
  <si>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</si>
  <si>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</si>
  <si>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</si>
  <si>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</si>
  <si>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</si>
  <si>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</si>
  <si>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</si>
  <si>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</si>
  <si>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</si>
  <si>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</si>
  <si>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</si>
  <si>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</si>
  <si>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</si>
  <si>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</si>
  <si>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</si>
  <si>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</si>
  <si>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</si>
  <si>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</si>
  <si>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</si>
  <si>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</si>
  <si>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</si>
  <si>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</si>
  <si>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</si>
  <si>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</si>
  <si>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</si>
  <si>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</si>
  <si>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</si>
  <si>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</si>
  <si>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</si>
  <si>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</si>
  <si>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</si>
  <si>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</si>
  <si>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</si>
  <si>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</si>
  <si>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</si>
  <si>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</si>
  <si>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</si>
  <si>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</si>
  <si>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</si>
  <si>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</si>
  <si>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</si>
  <si>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</si>
  <si>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</si>
  <si>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</si>
  <si>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</si>
  <si>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</si>
  <si>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</si>
  <si>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</si>
  <si>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</si>
  <si>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</si>
  <si>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</si>
  <si>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</si>
  <si>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</si>
  <si>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</si>
  <si>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</si>
  <si>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</si>
  <si>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</si>
  <si>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</si>
  <si>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</si>
  <si>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</si>
  <si>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</si>
  <si>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</si>
  <si>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</si>
  <si>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</si>
  <si>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</si>
  <si>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</si>
  <si>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</si>
  <si>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</si>
  <si>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</si>
  <si>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</si>
  <si>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</si>
  <si>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</si>
  <si>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</si>
  <si>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</si>
  <si>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</si>
  <si>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</si>
  <si>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</si>
  <si>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</si>
  <si>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</si>
  <si>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</si>
  <si>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</si>
  <si>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</si>
  <si>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</si>
  <si>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</si>
  <si>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</si>
  <si>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</si>
  <si>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</si>
  <si>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</si>
  <si>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</si>
  <si>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</si>
  <si>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</si>
  <si>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</si>
  <si>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</si>
  <si>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</si>
  <si>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</si>
  <si>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</si>
  <si>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</si>
  <si>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</si>
  <si>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</si>
  <si>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</si>
  <si>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</si>
  <si>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</si>
  <si>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</si>
  <si>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</si>
  <si>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</si>
  <si>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</si>
  <si>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</si>
  <si>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</si>
  <si>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</si>
  <si>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</si>
  <si>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</si>
  <si>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</si>
  <si>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</si>
  <si>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</si>
  <si>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</si>
  <si>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</si>
  <si>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</si>
  <si>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</si>
  <si>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</si>
  <si>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</si>
  <si>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</si>
  <si>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</si>
  <si>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</si>
  <si>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</si>
  <si>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</si>
  <si>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</si>
  <si>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</si>
  <si>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</si>
  <si>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</si>
  <si>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</si>
  <si>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</si>
  <si>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</si>
  <si>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</si>
  <si>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</si>
  <si>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</si>
  <si>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</si>
  <si>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</si>
  <si>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</si>
  <si>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</si>
  <si>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</si>
  <si>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</si>
  <si>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</si>
  <si>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</si>
  <si>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</si>
  <si>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</si>
  <si>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</si>
  <si>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</si>
  <si>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</si>
  <si>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</si>
  <si>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</si>
  <si>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</si>
  <si>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</si>
  <si>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</si>
  <si>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</si>
  <si>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</si>
  <si>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</si>
  <si>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</si>
  <si>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</si>
  <si>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</si>
  <si>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</si>
  <si>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</si>
  <si>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</si>
  <si>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</si>
  <si>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</si>
  <si>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</si>
  <si>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</si>
  <si>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</si>
  <si>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</si>
  <si>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</si>
  <si>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</si>
  <si>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</si>
  <si>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</si>
  <si>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</si>
  <si>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</si>
  <si>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</si>
  <si>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</si>
  <si>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</si>
  <si>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</si>
  <si>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</si>
  <si>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</si>
  <si>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</si>
  <si>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</si>
  <si>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</si>
  <si>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</si>
  <si>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</si>
  <si>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</si>
  <si>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</si>
  <si>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</si>
  <si>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</si>
  <si>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</si>
  <si>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</si>
  <si>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</si>
  <si>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</si>
  <si>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</si>
  <si>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</si>
  <si>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</si>
  <si>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</si>
  <si>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</si>
  <si>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</si>
  <si>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</si>
  <si>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</si>
  <si>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</si>
  <si>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</si>
  <si>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</si>
  <si>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</si>
  <si>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</si>
  <si>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</si>
  <si>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</si>
  <si>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</si>
  <si>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</si>
  <si>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</si>
  <si>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</si>
  <si>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</si>
  <si>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</si>
  <si>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</si>
  <si>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</si>
  <si>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</si>
  <si>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</si>
  <si>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</si>
  <si>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</si>
  <si>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</si>
  <si>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</si>
  <si>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</si>
  <si>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</si>
  <si>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</si>
  <si>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</si>
  <si>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</si>
  <si>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</si>
  <si>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</si>
  <si>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</si>
  <si>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</si>
  <si>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</si>
  <si>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</si>
  <si>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</si>
  <si>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</si>
  <si>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</si>
  <si>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</si>
  <si>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</si>
  <si>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</si>
  <si>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</si>
  <si>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</si>
  <si>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</si>
  <si>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</si>
  <si>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</si>
  <si>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</si>
  <si>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</si>
  <si>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</si>
  <si>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</si>
  <si>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</si>
  <si>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</si>
  <si>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</si>
  <si>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</si>
  <si>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</si>
  <si>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</si>
  <si>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</si>
  <si>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</si>
  <si>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</si>
  <si>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</si>
  <si>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</si>
  <si>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</si>
  <si>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</si>
  <si>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</si>
  <si>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</si>
  <si>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</si>
  <si>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</si>
  <si>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</si>
  <si>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</si>
  <si>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</si>
  <si>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</si>
  <si>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</si>
  <si>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</si>
  <si>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</si>
  <si>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</si>
  <si>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</si>
  <si>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</si>
  <si>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</si>
  <si>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</si>
  <si>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</si>
  <si>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</si>
  <si>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</si>
  <si>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</si>
  <si>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</si>
  <si>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</si>
  <si>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</si>
  <si>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</si>
  <si>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</si>
  <si>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</si>
  <si>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</si>
  <si>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</si>
  <si>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</si>
  <si>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</si>
  <si>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</si>
  <si>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</si>
  <si>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</si>
  <si>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</si>
  <si>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</si>
  <si>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</si>
  <si>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</si>
  <si>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</si>
  <si>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</si>
  <si>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</si>
  <si>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</si>
  <si>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</si>
  <si>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</si>
  <si>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</si>
  <si>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</si>
  <si>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</si>
  <si>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</si>
  <si>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</si>
  <si>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</si>
  <si>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</si>
  <si>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</si>
  <si>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</si>
  <si>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</si>
  <si>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</si>
  <si>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</si>
  <si>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</si>
  <si>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</si>
  <si>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</si>
  <si>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</si>
  <si>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</si>
  <si>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</si>
  <si>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</si>
  <si>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</si>
  <si>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</si>
  <si>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</si>
  <si>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</si>
  <si>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</si>
  <si>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</si>
  <si>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</si>
  <si>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</si>
  <si>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</si>
  <si>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</si>
  <si>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</si>
  <si>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</si>
  <si>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</si>
  <si>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</si>
  <si>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</si>
  <si>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</si>
  <si>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</si>
  <si>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</si>
  <si>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</si>
  <si>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</si>
  <si>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</si>
  <si>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</si>
  <si>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</si>
  <si>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</si>
  <si>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</si>
  <si>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</si>
  <si>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</si>
  <si>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</si>
  <si>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</si>
  <si>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</si>
  <si>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</si>
  <si>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</si>
  <si>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</si>
  <si>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</si>
  <si>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</si>
  <si>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</si>
  <si>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</si>
  <si>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</si>
  <si>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</si>
  <si>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</si>
  <si>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</si>
  <si>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</si>
  <si>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</si>
  <si>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</si>
  <si>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</si>
  <si>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</si>
  <si>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</si>
  <si>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</si>
  <si>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</si>
  <si>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</si>
  <si>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</si>
  <si>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</si>
  <si>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</si>
  <si>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</si>
  <si>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</si>
  <si>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</si>
  <si>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</si>
  <si>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</si>
  <si>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</si>
  <si>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</si>
  <si>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</si>
  <si>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</si>
  <si>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</si>
  <si>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</si>
  <si>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</si>
  <si>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</si>
  <si>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</si>
  <si>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</si>
  <si>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</si>
  <si>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</si>
  <si>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</si>
  <si>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</si>
  <si>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</si>
  <si>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</si>
  <si>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</si>
  <si>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</si>
  <si>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</si>
  <si>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</si>
  <si>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</si>
  <si>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</si>
  <si>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</si>
  <si>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</si>
  <si>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</si>
  <si>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</si>
  <si>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</si>
  <si>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</si>
  <si>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</si>
  <si>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</si>
  <si>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</si>
  <si>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</si>
  <si>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</si>
  <si>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</si>
  <si>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</si>
  <si>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</si>
  <si>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</si>
  <si>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</si>
  <si>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</si>
  <si>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</si>
  <si>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</si>
  <si>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</si>
  <si>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</si>
  <si>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</si>
  <si>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</si>
  <si>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</si>
  <si>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</si>
  <si>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</si>
  <si>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</si>
  <si>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</si>
  <si>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</si>
  <si>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</si>
  <si>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</si>
  <si>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</si>
  <si>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</si>
  <si>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</si>
  <si>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</si>
  <si>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</si>
  <si>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</si>
  <si>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</si>
  <si>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</si>
  <si>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</si>
  <si>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</si>
  <si>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</si>
  <si>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</si>
  <si>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</si>
  <si>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</si>
  <si>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</si>
  <si>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</si>
  <si>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</si>
  <si>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</si>
  <si>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</si>
  <si>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</si>
  <si>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</si>
  <si>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</si>
  <si>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</si>
  <si>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</si>
  <si>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</si>
  <si>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</si>
  <si>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</si>
  <si>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</si>
  <si>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</si>
  <si>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</si>
  <si>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</si>
  <si>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</si>
  <si>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</si>
  <si>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</si>
  <si>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</si>
  <si>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</si>
  <si>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</si>
  <si>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</si>
  <si>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</si>
  <si>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</si>
  <si>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</si>
  <si>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</si>
  <si>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</si>
  <si>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</si>
  <si>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</si>
  <si>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</si>
  <si>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</si>
  <si>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</si>
  <si>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</si>
  <si>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</si>
  <si>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</si>
  <si>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</si>
  <si>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</si>
  <si>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</si>
  <si>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</si>
  <si>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</si>
  <si>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</si>
  <si>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</si>
  <si>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</si>
  <si>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</si>
  <si>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</si>
  <si>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</si>
  <si>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</si>
  <si>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</si>
  <si>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</si>
  <si>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</si>
  <si>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</si>
  <si>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</si>
  <si>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</si>
  <si>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</si>
  <si>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</si>
  <si>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</si>
  <si>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</si>
  <si>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</si>
  <si>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</si>
  <si>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</si>
  <si>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</si>
  <si>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</si>
  <si>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</si>
  <si>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</si>
  <si>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</si>
  <si>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</si>
  <si>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</si>
  <si>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</si>
  <si>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</si>
  <si>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</si>
  <si>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</si>
  <si>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</si>
  <si>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</si>
  <si>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</si>
  <si>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</si>
  <si>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</si>
  <si>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</si>
  <si>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</si>
  <si>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</si>
  <si>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</si>
  <si>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</si>
  <si>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</si>
  <si>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</si>
  <si>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</si>
  <si>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</si>
  <si>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</si>
  <si>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</si>
  <si>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</si>
  <si>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</si>
  <si>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</si>
  <si>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</si>
  <si>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</si>
  <si>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</si>
  <si>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</si>
  <si>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</si>
  <si>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</si>
  <si>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</si>
  <si>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</si>
  <si>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</si>
  <si>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</si>
  <si>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</si>
  <si>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</si>
  <si>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</si>
  <si>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</si>
  <si>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</si>
  <si>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</si>
  <si>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</si>
  <si>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</si>
  <si>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</si>
  <si>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</si>
  <si>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</si>
  <si>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</si>
  <si>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</si>
  <si>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</si>
  <si>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</si>
  <si>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</si>
  <si>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</si>
  <si>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</si>
  <si>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</si>
  <si>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</si>
  <si>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</si>
  <si>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</si>
  <si>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</si>
  <si>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</si>
  <si>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</si>
  <si>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</si>
  <si>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</si>
  <si>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</si>
  <si>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</si>
  <si>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</si>
  <si>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</si>
  <si>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</si>
  <si>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</si>
  <si>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</si>
  <si>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</si>
  <si>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</si>
  <si>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</si>
  <si>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</si>
  <si>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</si>
  <si>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</si>
  <si>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</si>
  <si>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</si>
  <si>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</si>
  <si>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</si>
  <si>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</si>
  <si>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</si>
  <si>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</si>
  <si>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</si>
  <si>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</si>
  <si>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</si>
  <si>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</si>
  <si>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</si>
  <si>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</si>
  <si>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</si>
  <si>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</si>
  <si>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</si>
  <si>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</si>
  <si>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</si>
  <si>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</si>
  <si>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</si>
  <si>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</si>
  <si>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</si>
  <si>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</si>
  <si>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</si>
  <si>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</si>
  <si>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</si>
  <si>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</si>
  <si>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</si>
  <si>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</si>
  <si>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</si>
  <si>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</si>
  <si>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</si>
  <si>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</si>
  <si>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</si>
  <si>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</si>
  <si>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</si>
  <si>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</si>
  <si>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</si>
  <si>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</si>
  <si>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</si>
  <si>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</si>
  <si>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</si>
  <si>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</si>
  <si>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</si>
  <si>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</si>
  <si>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</si>
  <si>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</si>
  <si>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</si>
  <si>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</si>
  <si>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</si>
  <si>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</si>
  <si>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</si>
  <si>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</si>
  <si>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</si>
  <si>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</si>
  <si>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</si>
  <si>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</si>
  <si>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</si>
  <si>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</si>
  <si>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</si>
  <si>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</si>
  <si>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</si>
  <si>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</si>
  <si>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</si>
  <si>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</si>
  <si>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</si>
  <si>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</si>
  <si>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</si>
  <si>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</si>
  <si>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</si>
  <si>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</si>
  <si>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</si>
  <si>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</si>
  <si>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</si>
  <si>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</si>
  <si>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</si>
  <si>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</si>
  <si>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</si>
  <si>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</si>
  <si>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</si>
  <si>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</si>
  <si>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</si>
  <si>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</si>
  <si>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</si>
  <si>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</si>
  <si>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</si>
  <si>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</si>
  <si>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</si>
  <si>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</si>
  <si>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</si>
  <si>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</si>
  <si>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</si>
  <si>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</si>
  <si>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</si>
  <si>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</si>
  <si>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</si>
  <si>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</si>
  <si>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</si>
  <si>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</si>
  <si>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</si>
  <si>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</si>
  <si>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</si>
  <si>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</si>
  <si>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</si>
  <si>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</si>
  <si>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</si>
  <si>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</si>
  <si>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</si>
  <si>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</si>
  <si>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</si>
  <si>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</si>
  <si>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</si>
  <si>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</si>
  <si>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</si>
  <si>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</si>
  <si>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</si>
  <si>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</si>
  <si>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</si>
  <si>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</si>
  <si>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</si>
  <si>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</si>
  <si>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</si>
  <si>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</si>
  <si>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</si>
  <si>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</si>
  <si>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</si>
  <si>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</si>
  <si>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</si>
  <si>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</si>
  <si>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</si>
  <si>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</si>
  <si>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</si>
  <si>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</si>
  <si>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</si>
  <si>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</si>
  <si>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</si>
  <si>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</si>
  <si>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</si>
  <si>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</si>
  <si>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</si>
  <si>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</si>
  <si>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</si>
  <si>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</si>
  <si>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</si>
  <si>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</si>
  <si>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</si>
  <si>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</si>
  <si>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</si>
  <si>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</si>
  <si>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</si>
  <si>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</si>
  <si>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</si>
  <si>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</si>
  <si>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</si>
  <si>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</si>
  <si>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</si>
  <si>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</si>
  <si>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</si>
  <si>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</si>
  <si>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</si>
  <si>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</si>
  <si>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</si>
  <si>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</si>
  <si>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</si>
  <si>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</si>
  <si>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</si>
  <si>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</si>
  <si>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</si>
  <si>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</si>
  <si>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</si>
  <si>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</si>
  <si>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</si>
  <si>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</si>
  <si>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</si>
  <si>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</si>
  <si>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</si>
  <si>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</si>
  <si>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</si>
  <si>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</si>
  <si>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</si>
  <si>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</si>
  <si>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</si>
  <si>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</si>
  <si>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</si>
  <si>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</si>
  <si>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</si>
  <si>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</si>
  <si>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</si>
  <si>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</si>
  <si>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</si>
  <si>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</si>
  <si>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</si>
  <si>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</si>
  <si>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</si>
  <si>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</si>
  <si>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</si>
  <si>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</si>
  <si>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</si>
  <si>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</si>
  <si>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</si>
  <si>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</si>
  <si>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</si>
  <si>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</si>
  <si>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</si>
  <si>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</si>
  <si>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</si>
  <si>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</si>
  <si>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</si>
  <si>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</si>
  <si>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</si>
  <si>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</si>
  <si>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</si>
  <si>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</si>
  <si>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</si>
  <si>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</si>
  <si>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</si>
  <si>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</si>
  <si>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</si>
  <si>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</si>
  <si>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</si>
  <si>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</si>
  <si>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</si>
  <si>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</si>
  <si>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</si>
  <si>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</si>
  <si>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</si>
  <si>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</si>
  <si>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</si>
  <si>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</si>
  <si>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</si>
  <si>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</si>
  <si>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</si>
  <si>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</si>
  <si>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</si>
  <si>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</si>
  <si>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</si>
  <si>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</si>
  <si>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</si>
  <si>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</si>
  <si>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</si>
  <si>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</si>
  <si>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</si>
  <si>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</si>
  <si>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</si>
  <si>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</si>
  <si>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</si>
  <si>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</si>
  <si>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</si>
  <si>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</si>
  <si>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</si>
  <si>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</si>
  <si>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</si>
  <si>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</si>
  <si>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</si>
  <si>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</si>
  <si>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</si>
  <si>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</si>
  <si>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</si>
  <si>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</si>
  <si>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</si>
  <si>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</si>
  <si>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</si>
  <si>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</si>
  <si>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</si>
  <si>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</si>
  <si>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</si>
  <si>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</si>
  <si>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</si>
  <si>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</si>
  <si>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</si>
  <si>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</si>
  <si>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</si>
  <si>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</si>
  <si>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</si>
  <si>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</si>
  <si>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</si>
  <si>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</si>
  <si>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</si>
  <si>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</si>
  <si>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</si>
  <si>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</si>
  <si>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</si>
  <si>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</si>
  <si>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</si>
  <si>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</si>
  <si>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</si>
  <si>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</si>
  <si>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</si>
  <si>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</si>
  <si>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</si>
  <si>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</si>
  <si>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</si>
  <si>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</si>
  <si>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</si>
  <si>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</si>
  <si>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</si>
  <si>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</si>
  <si>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</si>
  <si>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</si>
  <si>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</si>
  <si>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</si>
  <si>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</si>
  <si>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</si>
  <si>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</si>
  <si>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</si>
  <si>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</si>
  <si>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</si>
  <si>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</si>
  <si>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</si>
  <si>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</si>
  <si>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</si>
  <si>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</si>
  <si>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</si>
  <si>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</si>
  <si>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</si>
  <si>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</si>
  <si>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</si>
  <si>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</si>
  <si>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</si>
  <si>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</si>
  <si>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</si>
  <si>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</si>
  <si>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</si>
  <si>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</si>
  <si>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</si>
  <si>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</si>
  <si>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</si>
  <si>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</si>
  <si>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</si>
  <si>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</si>
  <si>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</si>
  <si>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</si>
  <si>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</si>
  <si>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</si>
  <si>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</si>
  <si>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</si>
  <si>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</si>
  <si>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</si>
  <si>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</si>
  <si>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</si>
  <si>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</si>
  <si>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</si>
  <si>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</si>
  <si>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</si>
  <si>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</si>
  <si>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</si>
  <si>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</si>
  <si>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</si>
  <si>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</si>
  <si>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</si>
  <si>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</si>
  <si>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</si>
  <si>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</si>
  <si>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</si>
  <si>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</si>
  <si>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</si>
  <si>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</si>
  <si>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</si>
  <si>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</si>
  <si>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</si>
  <si>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</si>
  <si>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</si>
  <si>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</si>
  <si>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</si>
  <si>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</si>
  <si>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</si>
  <si>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</si>
  <si>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</si>
  <si>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</si>
  <si>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</si>
  <si>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</si>
  <si>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</si>
  <si>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</si>
  <si>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</si>
  <si>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</si>
  <si>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</si>
  <si>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</si>
  <si>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</si>
  <si>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</si>
  <si>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</si>
  <si>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</si>
  <si>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</si>
  <si>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</si>
  <si>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</si>
  <si>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</si>
  <si>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</si>
  <si>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</si>
  <si>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</si>
  <si>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</si>
  <si>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</si>
  <si>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</si>
  <si>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</si>
  <si>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</si>
  <si>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</si>
  <si>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</si>
  <si>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</si>
  <si>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</si>
  <si>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</si>
  <si>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</si>
  <si>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</si>
  <si>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</si>
  <si>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</si>
  <si>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</si>
  <si>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</si>
  <si>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</si>
  <si>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</si>
  <si>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</si>
  <si>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</si>
  <si>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</si>
  <si>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</si>
  <si>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</si>
  <si>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</si>
  <si>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</si>
  <si>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</si>
  <si>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</si>
  <si>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</si>
  <si>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</si>
  <si>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</si>
  <si>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</si>
  <si>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</si>
  <si>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</si>
  <si>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</si>
  <si>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</si>
  <si>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</si>
  <si>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</si>
  <si>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</si>
  <si>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</si>
  <si>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</si>
  <si>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</si>
  <si>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</si>
  <si>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</si>
  <si>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</si>
  <si>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</si>
  <si>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</si>
  <si>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</si>
  <si>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</si>
  <si>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</si>
  <si>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</si>
  <si>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</si>
  <si>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</si>
  <si>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</si>
  <si>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</si>
  <si>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</si>
  <si>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</si>
  <si>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</si>
  <si>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</si>
  <si>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</si>
  <si>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</si>
  <si>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</si>
  <si>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</si>
  <si>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</si>
  <si>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</si>
  <si>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</si>
  <si>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</si>
  <si>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</si>
  <si>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</si>
  <si>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</si>
  <si>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</si>
  <si>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</si>
  <si>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</si>
  <si>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</si>
  <si>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</si>
  <si>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</si>
  <si>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</si>
  <si>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</si>
  <si>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</si>
  <si>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</si>
  <si>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</si>
  <si>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</si>
  <si>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</si>
  <si>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</si>
  <si>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</si>
  <si>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</si>
  <si>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</si>
  <si>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</si>
  <si>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</si>
  <si>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</si>
  <si>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</si>
  <si>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</si>
  <si>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</si>
  <si>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</si>
  <si>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</si>
  <si>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</si>
  <si>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</si>
  <si>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</si>
  <si>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</si>
  <si>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</si>
  <si>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</si>
  <si>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</si>
  <si>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</si>
  <si>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</si>
  <si>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</si>
  <si>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</si>
  <si>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</si>
  <si>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</si>
  <si>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</si>
  <si>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</si>
  <si>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</si>
  <si>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</si>
  <si>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</si>
  <si>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</si>
  <si>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</si>
  <si>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</si>
  <si>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</si>
  <si>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</si>
  <si>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</si>
  <si>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</si>
  <si>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</si>
  <si>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</si>
  <si>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</si>
  <si>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</si>
  <si>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</si>
  <si>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</si>
  <si>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</si>
  <si>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</si>
  <si>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</si>
  <si>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</si>
  <si>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</si>
  <si>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</si>
  <si>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</si>
  <si>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</si>
  <si>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</si>
  <si>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</si>
  <si>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</si>
  <si>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</si>
  <si>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</si>
  <si>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</si>
  <si>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</si>
  <si>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</si>
  <si>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</si>
  <si>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</si>
  <si>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</si>
  <si>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</si>
  <si>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</si>
  <si>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</si>
  <si>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</si>
  <si>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</si>
  <si>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</si>
  <si>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</si>
  <si>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</si>
  <si>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</si>
  <si>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</si>
  <si>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</si>
  <si>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</si>
  <si>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</si>
  <si>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</si>
  <si>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</si>
  <si>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</si>
  <si>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</si>
  <si>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</si>
  <si>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</si>
  <si>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</si>
  <si>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</si>
  <si>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</si>
  <si>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</si>
  <si>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</si>
  <si>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</si>
  <si>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</si>
  <si>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</si>
  <si>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</si>
  <si>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</si>
  <si>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</si>
  <si>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</si>
  <si>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</si>
  <si>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</si>
  <si>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</si>
  <si>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</si>
  <si>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</si>
  <si>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</si>
  <si>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</si>
  <si>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</si>
  <si>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</si>
  <si>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</si>
  <si>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</si>
  <si>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</si>
  <si>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</si>
  <si>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</si>
  <si>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</si>
  <si>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</si>
  <si>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</si>
  <si>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</si>
  <si>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</si>
  <si>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</si>
  <si>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</si>
  <si>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</si>
  <si>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</si>
  <si>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</si>
  <si>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</si>
  <si>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</si>
  <si>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</si>
  <si>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</si>
  <si>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</si>
  <si>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</si>
  <si>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</si>
  <si>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</si>
  <si>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</si>
  <si>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</si>
  <si>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</si>
  <si>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</si>
  <si>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</si>
  <si>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</si>
  <si>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</si>
  <si>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</si>
  <si>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</si>
  <si>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</si>
  <si>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</si>
  <si>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</si>
  <si>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</si>
  <si>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</si>
  <si>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</si>
  <si>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</si>
  <si>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</si>
  <si>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</si>
  <si>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</si>
  <si>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</si>
  <si>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</si>
  <si>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</si>
  <si>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</si>
  <si>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</si>
  <si>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</si>
  <si>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</si>
  <si>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</si>
  <si>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</si>
  <si>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</si>
  <si>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</si>
  <si>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</si>
  <si>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</si>
  <si>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</si>
  <si>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</si>
  <si>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</si>
  <si>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</si>
  <si>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</si>
  <si>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</si>
  <si>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</si>
  <si>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</si>
  <si>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</si>
  <si>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</si>
  <si>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</si>
  <si>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</si>
  <si>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</si>
  <si>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</si>
  <si>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</si>
  <si>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</si>
  <si>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</si>
  <si>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</si>
  <si>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</si>
  <si>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</si>
  <si>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</si>
  <si>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</si>
  <si>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</si>
  <si>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</si>
  <si>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</si>
  <si>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</si>
  <si>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</si>
  <si>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</si>
  <si>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</si>
  <si>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</si>
  <si>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</si>
  <si>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</si>
  <si>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</si>
  <si>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</si>
  <si>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</si>
  <si>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</si>
  <si>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</si>
  <si>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</si>
  <si>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</si>
  <si>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</si>
  <si>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</si>
  <si>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</si>
  <si>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</si>
  <si>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</si>
  <si>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</si>
  <si>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</si>
  <si>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</si>
  <si>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</si>
  <si>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</si>
  <si>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</si>
  <si>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</si>
  <si>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</si>
  <si>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</si>
  <si>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</si>
  <si>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</si>
  <si>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</si>
  <si>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</si>
  <si>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</si>
  <si>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</si>
  <si>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</si>
  <si>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</si>
  <si>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</si>
  <si>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</si>
  <si>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</si>
  <si>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</si>
  <si>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</si>
  <si>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</si>
  <si>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</si>
  <si>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</si>
  <si>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</si>
  <si>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</si>
  <si>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</si>
  <si>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</si>
  <si>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</si>
  <si>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</si>
  <si>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</si>
  <si>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</si>
  <si>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</si>
  <si>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</si>
  <si>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</si>
  <si>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</si>
  <si>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</si>
  <si>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</si>
  <si>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</si>
  <si>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</si>
  <si>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</si>
  <si>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</si>
  <si>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</si>
  <si>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</si>
  <si>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</si>
  <si>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</si>
  <si>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</si>
  <si>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</si>
  <si>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</si>
  <si>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</si>
  <si>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</si>
  <si>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</si>
  <si>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</si>
  <si>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</si>
  <si>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</si>
  <si>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</si>
  <si>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</si>
  <si>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</si>
  <si>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</si>
  <si>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</si>
  <si>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</si>
  <si>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</si>
  <si>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</si>
  <si>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</si>
  <si>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</si>
  <si>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</si>
  <si>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</si>
  <si>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</si>
  <si>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</si>
  <si>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</si>
  <si>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</si>
  <si>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</si>
  <si>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</si>
  <si>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</si>
  <si>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</si>
  <si>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</si>
  <si>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</si>
  <si>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</si>
  <si>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</si>
  <si>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</si>
  <si>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</si>
  <si>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</si>
  <si>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</si>
  <si>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</si>
  <si>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</si>
  <si>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</si>
  <si>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</si>
  <si>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</si>
  <si>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</si>
  <si>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</si>
  <si>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</si>
  <si>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</si>
  <si>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</si>
  <si>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</si>
  <si>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</si>
  <si>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</si>
  <si>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</si>
  <si>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</si>
  <si>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</si>
  <si>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</si>
  <si>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</si>
  <si>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</si>
  <si>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</si>
  <si>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</si>
  <si>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</si>
  <si>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</si>
  <si>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</si>
  <si>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</si>
  <si>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</si>
  <si>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</si>
  <si>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</si>
  <si>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</si>
  <si>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</si>
  <si>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</si>
  <si>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</si>
  <si>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</si>
  <si>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</si>
  <si>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</si>
  <si>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</si>
  <si>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</si>
  <si>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</si>
  <si>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</si>
  <si>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</si>
  <si>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</si>
  <si>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</si>
  <si>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</si>
  <si>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</si>
  <si>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</si>
  <si>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</si>
  <si>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</si>
  <si>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</si>
  <si>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</si>
  <si>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</si>
  <si>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</si>
  <si>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</si>
  <si>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</si>
  <si>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</si>
  <si>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</si>
  <si>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</si>
  <si>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Epec, LLC</t>
  </si>
  <si>
    <t>176 Samuel Barnet Blvd.</t>
  </si>
  <si>
    <t>Chris Perry</t>
  </si>
  <si>
    <t>cperry@epectec.com</t>
  </si>
  <si>
    <t>508 995-5171</t>
  </si>
  <si>
    <t>Quality Manager</t>
  </si>
  <si>
    <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</si>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</sst>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perry@epec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perry@epec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7" customHeight="1">
      <c r="A29" s="293"/>
      <c r="B29" s="309"/>
      <c r="C29" s="300"/>
      <c r="D29" s="306"/>
      <c r="E29" s="303"/>
      <c r="F29" s="165" t="s">
        <v>61</v>
      </c>
      <c r="G29" s="25"/>
    </row>
    <row r="30" spans="1:7" ht="62.7"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7"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7C46AA7-5D34-4490-9CCB-31DED7EE317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53FD0E6-24AF-47E5-970A-2EB29FA5C4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89" sqref="D89:E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45191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t="s">
        <v>15801</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t="s">
        <v>15801</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15802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15802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0226020-5058-48BC-81F1-D18C5C4FFF6D}"/>
    <hyperlink ref="D20" r:id="rId4" xr:uid="{68D351CD-9EC6-4079-B1CA-06C948209B2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D26" sqref="D2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743</v>
      </c>
      <c r="B5" s="182" t="str">
        <f ca="1">IF(LEN(A5)=0,"",INDEX('Smelter Look-up'!$A:$A,MATCH($A5,'Smelter Look-up'!$E:$E,0)))</f>
        <v>Gold</v>
      </c>
      <c r="C5" s="186" t="str">
        <f ca="1">IF(LEN(A5)=0,"",INDEX('Smelter Look-up'!$C:$C,MATCH($A5,'Smelter Look-up'!$E:$E,0)))</f>
        <v>Zhongyuan Gold Smelter of Zhongjin Gold Corporation</v>
      </c>
      <c r="D5" s="230"/>
      <c r="E5" s="182" t="str">
        <f ca="1">IF(ISERROR($V5),"",OFFSET('Smelter Look-up'!$D$4,$V5-4,0)&amp;"")</f>
        <v>CHINA</v>
      </c>
      <c r="F5" s="182" t="s">
        <v>743</v>
      </c>
      <c r="G5" s="182" t="str">
        <f ca="1">IF(C5=$X$4,IF(ISERROR($V5),"Enter smelter details","RMI"),IF(ISERROR($V5),"",OFFSET('Smelter Look-up'!$F$4,$V5-4,0)))</f>
        <v>RMI</v>
      </c>
      <c r="H5" s="183">
        <f ca="1">IF(ISERROR($V5),"",OFFSET('Smelter Look-up'!$G$4,$V5-4,0))</f>
        <v>0</v>
      </c>
      <c r="I5" s="184" t="str">
        <f ca="1">IF(ISERROR($V5),"",OFFSET('Smelter Look-up'!$H$4,$V5-4,0))</f>
        <v>Sanmenxia</v>
      </c>
      <c r="J5" s="184" t="str">
        <f ca="1">IF(ISERROR($V5),"",OFFSET('Smelter Look-up'!$I$4,$V5-4,0))</f>
        <v>Henan Sheng</v>
      </c>
      <c r="K5" s="224"/>
      <c r="L5" s="224"/>
      <c r="M5" s="224"/>
      <c r="N5" s="224"/>
      <c r="O5" s="224"/>
      <c r="P5" s="185"/>
      <c r="Q5" s="225"/>
      <c r="R5" s="182" t="str">
        <f ca="1">IF(ISERROR($V5),"",OFFSET('Smelter Look-up'!$C$4,$V5-4,0)&amp;"")</f>
        <v>Zhongyuan Gold Smelter of Zhongjin Gold Corporation</v>
      </c>
      <c r="S5" s="181" t="str">
        <f t="shared" ref="S5" ca="1" si="0">IF(B5="","",IF(ISERROR(MATCH($E5,CL,0)),"Unknown",INDIRECT("'C'!$A$"&amp;MATCH($E5,CL,0)+1)))</f>
        <v>CN</v>
      </c>
      <c r="T5" s="181" t="str">
        <f ca="1">IF(B5="","",IF(ISERROR(MATCH($J5,SorP!$B$1:$B$6279,0)),"",INDIRECT("'SorP'!$A$"&amp;MATCH($S5&amp;$J5,SorP!C:C,0))))</f>
        <v>CN-HA</v>
      </c>
      <c r="U5" s="201"/>
      <c r="V5" s="226">
        <f ca="1">IF(C5="",NA(),IF(OR(C5="Smelter not listed",C5="Smelter not yet identified"),MATCH($B5&amp;$D5,'Smelter Look-up'!$J:$J,0),MATCH($B5&amp;$C5,'Smelter Look-up'!$J:$J,0)))</f>
        <v>316</v>
      </c>
      <c r="X5" s="227">
        <f t="shared" ref="X5" ca="1" si="1">IF(AND(C5="Smelter not listed",OR(LEN(D5)=0,LEN(E5)=0)),1,0)</f>
        <v>0</v>
      </c>
      <c r="AB5" s="228" t="str">
        <f t="shared" ref="AB5" ca="1" si="2">B5&amp;C5</f>
        <v>GoldZhongyuan Gold Smelter of Zhongjin Gold Corporation</v>
      </c>
    </row>
    <row r="6" spans="1:34" s="227" customFormat="1" ht="19.95" customHeight="1">
      <c r="A6" s="262" t="s">
        <v>730</v>
      </c>
      <c r="B6" s="182" t="str">
        <f ca="1">IF(LEN(A6)=0,"",INDEX('Smelter Look-up'!$A:$A,MATCH($A6,'Smelter Look-up'!$E:$E,0)))</f>
        <v>Gold</v>
      </c>
      <c r="C6" s="186" t="str">
        <f ca="1">IF(LEN(A6)=0,"",INDEX('Smelter Look-up'!$C:$C,MATCH($A6,'Smelter Look-up'!$E:$E,0)))</f>
        <v>Tanaka Kikinzoku Kogyo K.K.</v>
      </c>
      <c r="D6" s="230"/>
      <c r="E6" s="182" t="str">
        <f ca="1">IF(ISERROR($V6),"",OFFSET('Smelter Look-up'!$D$4,$V6-4,0)&amp;"")</f>
        <v>JAPAN</v>
      </c>
      <c r="F6" s="182" t="str">
        <f ca="1">IF(ISERROR($V6),"",OFFSET('Smelter Look-up'!$E$4,$V6-4,0))</f>
        <v>CID001875</v>
      </c>
      <c r="G6" s="182" t="str">
        <f ca="1">IF(C6=$X$4,IF(ISERROR($V6),"Enter smelter details","RMI"),IF(ISERROR($V6),"",OFFSET('Smelter Look-up'!$F$4,$V6-4,0)))</f>
        <v>RMI</v>
      </c>
      <c r="H6" s="183">
        <f ca="1">IF(ISERROR($V6),"",OFFSET('Smelter Look-up'!$G$4,$V6-4,0))</f>
        <v>0</v>
      </c>
      <c r="I6" s="184" t="str">
        <f ca="1">IF(ISERROR($V6),"",OFFSET('Smelter Look-up'!$H$4,$V6-4,0))</f>
        <v>Hiratsuka</v>
      </c>
      <c r="J6" s="184" t="str">
        <f ca="1">IF(ISERROR($V6),"",OFFSET('Smelter Look-up'!$I$4,$V6-4,0))</f>
        <v>Kanagawa</v>
      </c>
      <c r="K6" s="224"/>
      <c r="L6" s="224"/>
      <c r="M6" s="224"/>
      <c r="N6" s="224"/>
      <c r="O6" s="224"/>
      <c r="P6" s="185"/>
      <c r="Q6" s="225"/>
      <c r="R6" s="182" t="str">
        <f ca="1">IF(ISERROR($V6),"",OFFSET('Smelter Look-up'!$C$4,$V6-4,0)&amp;"")</f>
        <v>Tanaka Kikinzoku Kogyo K.K.</v>
      </c>
      <c r="S6" s="181" t="str">
        <f t="shared" ref="S6:S37" ca="1" si="3">IF(B6="","",IF(ISERROR(MATCH($E6,CL,0)),"Unknown",INDIRECT("'C'!$A$"&amp;MATCH($E6,CL,0)+1)))</f>
        <v>JP</v>
      </c>
      <c r="T6" s="181" t="str">
        <f ca="1">IF(B6="","",IF(ISERROR(MATCH($J6,SorP!$B$1:$B$6279,0)),"",INDIRECT("'SorP'!$A$"&amp;MATCH($S6&amp;$J6,SorP!C:C,0))))</f>
        <v>JP-14</v>
      </c>
      <c r="U6" s="201"/>
      <c r="V6" s="226">
        <f ca="1">IF(C6="",NA(),IF(OR(C6="Smelter not listed",C6="Smelter not yet identified"),MATCH($B6&amp;$D6,'Smelter Look-up'!$J:$J,0),MATCH($B6&amp;$C6,'Smelter Look-up'!$J:$J,0)))</f>
        <v>278</v>
      </c>
      <c r="X6" s="227">
        <f t="shared" ref="X6:X37" ca="1" si="4">IF(AND(C6="Smelter not listed",OR(LEN(D6)=0,LEN(E6)=0)),1,0)</f>
        <v>0</v>
      </c>
      <c r="AB6" s="228" t="str">
        <f t="shared" ref="AB6:AB37" ca="1" si="5">B6&amp;C6</f>
        <v>GoldTanaka Kikinzoku Kogyo K.K.</v>
      </c>
    </row>
    <row r="7" spans="1:34" s="227" customFormat="1" ht="19.95" customHeight="1">
      <c r="A7" s="262" t="s">
        <v>726</v>
      </c>
      <c r="B7" s="182" t="str">
        <f ca="1">IF(LEN(A7)=0,"",INDEX('Smelter Look-up'!$A:$A,MATCH($A7,'Smelter Look-up'!$E:$E,0)))</f>
        <v>Gold</v>
      </c>
      <c r="C7" s="186" t="str">
        <f ca="1">IF(LEN(A7)=0,"",INDEX('Smelter Look-up'!$C:$C,MATCH($A7,'Smelter Look-up'!$E:$E,0)))</f>
        <v>Shandong Zhaojin Gold &amp; Silver Refinery Co., Ltd.</v>
      </c>
      <c r="D7" s="230"/>
      <c r="E7" s="182" t="str">
        <f ca="1">IF(ISERROR($V7),"",OFFSET('Smelter Look-up'!$D$4,$V7-4,0)&amp;"")</f>
        <v>CHINA</v>
      </c>
      <c r="F7" s="182" t="str">
        <f ca="1">IF(ISERROR($V7),"",OFFSET('Smelter Look-up'!$E$4,$V7-4,0))</f>
        <v>CID001622</v>
      </c>
      <c r="G7" s="182" t="str">
        <f ca="1">IF(C7=$X$4,IF(ISERROR($V7),"Enter smelter details","RMI"),IF(ISERROR($V7),"",OFFSET('Smelter Look-up'!$F$4,$V7-4,0)))</f>
        <v>RMI</v>
      </c>
      <c r="H7" s="183">
        <f ca="1">IF(ISERROR($V7),"",OFFSET('Smelter Look-up'!$G$4,$V7-4,0))</f>
        <v>0</v>
      </c>
      <c r="I7" s="184" t="str">
        <f ca="1">IF(ISERROR($V7),"",OFFSET('Smelter Look-up'!$H$4,$V7-4,0))</f>
        <v>Zhaoyuan</v>
      </c>
      <c r="J7" s="184" t="str">
        <f ca="1">IF(ISERROR($V7),"",OFFSET('Smelter Look-up'!$I$4,$V7-4,0))</f>
        <v>Shandong Sheng</v>
      </c>
      <c r="K7" s="224"/>
      <c r="L7" s="224"/>
      <c r="M7" s="224"/>
      <c r="N7" s="224"/>
      <c r="O7" s="224"/>
      <c r="P7" s="185"/>
      <c r="Q7" s="225"/>
      <c r="R7" s="182" t="str">
        <f ca="1">IF(ISERROR($V7),"",OFFSET('Smelter Look-up'!$C$4,$V7-4,0)&amp;"")</f>
        <v>Shandong Zhaojin Gold &amp; Silver Refinery Co., Ltd.</v>
      </c>
      <c r="S7" s="181" t="str">
        <f t="shared" ca="1" si="3"/>
        <v>CN</v>
      </c>
      <c r="T7" s="181" t="str">
        <f ca="1">IF(B7="","",IF(ISERROR(MATCH($J7,SorP!$B$1:$B$6279,0)),"",INDIRECT("'SorP'!$A$"&amp;MATCH($S7&amp;$J7,SorP!C:C,0))))</f>
        <v>CN-SD</v>
      </c>
      <c r="U7" s="201"/>
      <c r="V7" s="226">
        <f ca="1">IF(C7="",NA(),IF(OR(C7="Smelter not listed",C7="Smelter not yet identified"),MATCH($B7&amp;$D7,'Smelter Look-up'!$J:$J,0),MATCH($B7&amp;$C7,'Smelter Look-up'!$J:$J,0)))</f>
        <v>246</v>
      </c>
      <c r="X7" s="227">
        <f t="shared" ca="1" si="4"/>
        <v>0</v>
      </c>
      <c r="AB7" s="228" t="str">
        <f t="shared" ca="1" si="5"/>
        <v>GoldShandong Zhaojin Gold &amp; Silver Refinery Co., Ltd.</v>
      </c>
    </row>
    <row r="8" spans="1:34" s="227" customFormat="1" ht="19.95" customHeight="1">
      <c r="A8" s="262" t="s">
        <v>677</v>
      </c>
      <c r="B8" s="182" t="str">
        <f ca="1">IF(LEN(A8)=0,"",INDEX('Smelter Look-up'!$A:$A,MATCH($A8,'Smelter Look-up'!$E:$E,0)))</f>
        <v>Gold</v>
      </c>
      <c r="C8" s="186" t="str">
        <f ca="1">IF(LEN(A8)=0,"",INDEX('Smelter Look-up'!$C:$C,MATCH($A8,'Smelter Look-up'!$E:$E,0)))</f>
        <v>Heraeus Metals Hong Kong Ltd.</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 (see also separate country code entry under HK)</v>
      </c>
      <c r="K8" s="224"/>
      <c r="L8" s="224"/>
      <c r="M8" s="224"/>
      <c r="N8" s="224"/>
      <c r="O8" s="224"/>
      <c r="P8" s="185"/>
      <c r="Q8" s="225"/>
      <c r="R8" s="182" t="str">
        <f ca="1">IF(ISERROR($V8),"",OFFSET('Smelter Look-up'!$C$4,$V8-4,0)&amp;"")</f>
        <v>Heraeus Metals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107</v>
      </c>
      <c r="X8" s="227">
        <f t="shared" ca="1" si="4"/>
        <v>0</v>
      </c>
      <c r="AB8" s="228" t="str">
        <f t="shared" ca="1" si="5"/>
        <v>GoldHeraeus Metals Hong Kong Ltd.</v>
      </c>
    </row>
    <row r="9" spans="1:34" s="227" customFormat="1" ht="19.95" customHeight="1">
      <c r="A9" s="262" t="s">
        <v>716</v>
      </c>
      <c r="B9" s="182" t="str">
        <f ca="1">IF(LEN(A9)=0,"",INDEX('Smelter Look-up'!$A:$A,MATCH($A9,'Smelter Look-up'!$E:$E,0)))</f>
        <v>Gold</v>
      </c>
      <c r="C9" s="186" t="str">
        <f ca="1">IF(LEN(A9)=0,"",INDEX('Smelter Look-up'!$C:$C,MATCH($A9,'Smelter Look-up'!$E:$E,0)))</f>
        <v>MKS PAMP SA</v>
      </c>
      <c r="D9" s="230"/>
      <c r="E9" s="182" t="str">
        <f ca="1">IF(ISERROR($V9),"",OFFSET('Smelter Look-up'!$D$4,$V9-4,0)&amp;"")</f>
        <v>SWITZERLAND</v>
      </c>
      <c r="F9" s="182" t="str">
        <f ca="1">IF(ISERROR($V9),"",OFFSET('Smelter Look-up'!$E$4,$V9-4,0))</f>
        <v>CID001352</v>
      </c>
      <c r="G9" s="182" t="str">
        <f ca="1">IF(C9=$X$4,IF(ISERROR($V9),"Enter smelter details","RMI"),IF(ISERROR($V9),"",OFFSET('Smelter Look-up'!$F$4,$V9-4,0)))</f>
        <v>RMI</v>
      </c>
      <c r="H9" s="183">
        <f ca="1">IF(ISERROR($V9),"",OFFSET('Smelter Look-up'!$G$4,$V9-4,0))</f>
        <v>0</v>
      </c>
      <c r="I9" s="184" t="str">
        <f ca="1">IF(ISERROR($V9),"",OFFSET('Smelter Look-up'!$H$4,$V9-4,0))</f>
        <v>Geneva</v>
      </c>
      <c r="J9" s="184" t="str">
        <f ca="1">IF(ISERROR($V9),"",OFFSET('Smelter Look-up'!$I$4,$V9-4,0))</f>
        <v>Genève</v>
      </c>
      <c r="K9" s="224"/>
      <c r="L9" s="224"/>
      <c r="M9" s="224"/>
      <c r="N9" s="224"/>
      <c r="O9" s="224"/>
      <c r="P9" s="185"/>
      <c r="Q9" s="225"/>
      <c r="R9" s="182" t="str">
        <f ca="1">IF(ISERROR($V9),"",OFFSET('Smelter Look-up'!$C$4,$V9-4,0)&amp;"")</f>
        <v>MKS PAMP SA</v>
      </c>
      <c r="S9" s="181" t="str">
        <f t="shared" ca="1" si="3"/>
        <v>CH</v>
      </c>
      <c r="T9" s="181" t="str">
        <f ca="1">IF(B9="","",IF(ISERROR(MATCH($J9,SorP!$B$1:$B$6279,0)),"",INDIRECT("'SorP'!$A$"&amp;MATCH($S9&amp;$J9,SorP!C:C,0))))</f>
        <v>CH-GE</v>
      </c>
      <c r="U9" s="201"/>
      <c r="V9" s="226">
        <f ca="1">IF(C9="",NA(),IF(OR(C9="Smelter not listed",C9="Smelter not yet identified"),MATCH($B9&amp;$D9,'Smelter Look-up'!$J:$J,0),MATCH($B9&amp;$C9,'Smelter Look-up'!$J:$J,0)))</f>
        <v>184</v>
      </c>
      <c r="X9" s="227">
        <f t="shared" ca="1" si="4"/>
        <v>0</v>
      </c>
      <c r="AB9" s="228" t="str">
        <f t="shared" ca="1" si="5"/>
        <v>GoldMKS PAMP SA</v>
      </c>
    </row>
    <row r="10" spans="1:34" s="227" customFormat="1" ht="19.95" customHeight="1">
      <c r="A10" s="262" t="s">
        <v>1620</v>
      </c>
      <c r="B10" s="182" t="str">
        <f ca="1">IF(LEN(A10)=0,"",INDEX('Smelter Look-up'!$A:$A,MATCH($A10,'Smelter Look-up'!$E:$E,0)))</f>
        <v>Gold</v>
      </c>
      <c r="C10" s="186" t="str">
        <f ca="1">IF(LEN(A10)=0,"",INDEX('Smelter Look-up'!$C:$C,MATCH($A10,'Smelter Look-up'!$E:$E,0)))</f>
        <v>Metalor Technologies (Suzhou) Ltd.</v>
      </c>
      <c r="D10" s="230"/>
      <c r="E10" s="182" t="str">
        <f ca="1">IF(ISERROR($V10),"",OFFSET('Smelter Look-up'!$D$4,$V10-4,0)&amp;"")</f>
        <v>CHINA</v>
      </c>
      <c r="F10" s="182" t="str">
        <f ca="1">IF(ISERROR($V10),"",OFFSET('Smelter Look-up'!$E$4,$V10-4,0))</f>
        <v>CID001147</v>
      </c>
      <c r="G10" s="182" t="str">
        <f ca="1">IF(C10=$X$4,IF(ISERROR($V10),"Enter smelter details","RMI"),IF(ISERROR($V10),"",OFFSET('Smelter Look-up'!$F$4,$V10-4,0)))</f>
        <v>RMI</v>
      </c>
      <c r="H10" s="183">
        <f ca="1">IF(ISERROR($V10),"",OFFSET('Smelter Look-up'!$G$4,$V10-4,0))</f>
        <v>0</v>
      </c>
      <c r="I10" s="184" t="str">
        <f ca="1">IF(ISERROR($V10),"",OFFSET('Smelter Look-up'!$H$4,$V10-4,0))</f>
        <v>Suzhou</v>
      </c>
      <c r="J10" s="184" t="str">
        <f ca="1">IF(ISERROR($V10),"",OFFSET('Smelter Look-up'!$I$4,$V10-4,0))</f>
        <v>Jiangsu Sheng</v>
      </c>
      <c r="K10" s="224"/>
      <c r="L10" s="224"/>
      <c r="M10" s="224"/>
      <c r="N10" s="224"/>
      <c r="O10" s="224"/>
      <c r="P10" s="185"/>
      <c r="Q10" s="225"/>
      <c r="R10" s="182" t="str">
        <f ca="1">IF(ISERROR($V10),"",OFFSET('Smelter Look-up'!$C$4,$V10-4,0)&amp;"")</f>
        <v>Metalor Technologies (Suzhou) Ltd.</v>
      </c>
      <c r="S10" s="181" t="str">
        <f t="shared" ca="1" si="3"/>
        <v>CN</v>
      </c>
      <c r="T10" s="181" t="str">
        <f ca="1">IF(B10="","",IF(ISERROR(MATCH($J10,SorP!$B$1:$B$6279,0)),"",INDIRECT("'SorP'!$A$"&amp;MATCH($S10&amp;$J10,SorP!C:C,0))))</f>
        <v>CN-JS</v>
      </c>
      <c r="U10" s="201"/>
      <c r="V10" s="226">
        <f ca="1">IF(C10="",NA(),IF(OR(C10="Smelter not listed",C10="Smelter not yet identified"),MATCH($B10&amp;$D10,'Smelter Look-up'!$J:$J,0),MATCH($B10&amp;$C10,'Smelter Look-up'!$J:$J,0)))</f>
        <v>174</v>
      </c>
      <c r="X10" s="227">
        <f t="shared" ca="1" si="4"/>
        <v>0</v>
      </c>
      <c r="AB10" s="228" t="str">
        <f t="shared" ca="1" si="5"/>
        <v>GoldMetalor Technologies (Suzhou) Ltd.</v>
      </c>
    </row>
    <row r="11" spans="1:34" s="227" customFormat="1" ht="19.95" customHeight="1">
      <c r="A11" s="262" t="s">
        <v>732</v>
      </c>
      <c r="B11" s="182" t="str">
        <f ca="1">IF(LEN(A11)=0,"",INDEX('Smelter Look-up'!$A:$A,MATCH($A11,'Smelter Look-up'!$E:$E,0)))</f>
        <v>Gold</v>
      </c>
      <c r="C11" s="186" t="str">
        <f ca="1">IF(LEN(A11)=0,"",INDEX('Smelter Look-up'!$C:$C,MATCH($A11,'Smelter Look-up'!$E:$E,0)))</f>
        <v>Shandong Gold Smelting Co., Ltd.</v>
      </c>
      <c r="D11" s="230"/>
      <c r="E11" s="182" t="str">
        <f ca="1">IF(ISERROR($V11),"",OFFSET('Smelter Look-up'!$D$4,$V11-4,0)&amp;"")</f>
        <v>CHINA</v>
      </c>
      <c r="F11" s="182" t="str">
        <f ca="1">IF(ISERROR($V11),"",OFFSET('Smelter Look-up'!$E$4,$V11-4,0))</f>
        <v>CID001916</v>
      </c>
      <c r="G11" s="182" t="str">
        <f ca="1">IF(C11=$X$4,IF(ISERROR($V11),"Enter smelter details","RMI"),IF(ISERROR($V11),"",OFFSET('Smelter Look-up'!$F$4,$V11-4,0)))</f>
        <v>RMI</v>
      </c>
      <c r="H11" s="183">
        <f ca="1">IF(ISERROR($V11),"",OFFSET('Smelter Look-up'!$G$4,$V11-4,0))</f>
        <v>0</v>
      </c>
      <c r="I11" s="184" t="str">
        <f ca="1">IF(ISERROR($V11),"",OFFSET('Smelter Look-up'!$H$4,$V11-4,0))</f>
        <v>Laizhou</v>
      </c>
      <c r="J11" s="184" t="str">
        <f ca="1">IF(ISERROR($V11),"",OFFSET('Smelter Look-up'!$I$4,$V11-4,0))</f>
        <v>Shandong Sheng</v>
      </c>
      <c r="K11" s="224"/>
      <c r="L11" s="224"/>
      <c r="M11" s="224"/>
      <c r="N11" s="224"/>
      <c r="O11" s="224"/>
      <c r="P11" s="185"/>
      <c r="Q11" s="225"/>
      <c r="R11" s="182" t="str">
        <f ca="1">IF(ISERROR($V11),"",OFFSET('Smelter Look-up'!$C$4,$V11-4,0)&amp;"")</f>
        <v>Shandong Gold Smelting Co., Ltd.</v>
      </c>
      <c r="S11" s="181" t="str">
        <f t="shared" ca="1" si="3"/>
        <v>CN</v>
      </c>
      <c r="T11" s="181" t="str">
        <f ca="1">IF(B11="","",IF(ISERROR(MATCH($J11,SorP!$B$1:$B$6279,0)),"",INDIRECT("'SorP'!$A$"&amp;MATCH($S11&amp;$J11,SorP!C:C,0))))</f>
        <v>CN-SD</v>
      </c>
      <c r="U11" s="201"/>
      <c r="V11" s="226">
        <f ca="1">IF(C11="",NA(),IF(OR(C11="Smelter not listed",C11="Smelter not yet identified"),MATCH($B11&amp;$D11,'Smelter Look-up'!$J:$J,0),MATCH($B11&amp;$C11,'Smelter Look-up'!$J:$J,0)))</f>
        <v>239</v>
      </c>
      <c r="X11" s="227">
        <f t="shared" ca="1" si="4"/>
        <v>0</v>
      </c>
      <c r="AB11" s="228" t="str">
        <f t="shared" ca="1" si="5"/>
        <v>GoldShandong Gold Smelting Co., Ltd.</v>
      </c>
    </row>
    <row r="12" spans="1:34" s="227" customFormat="1" ht="19.95" customHeight="1">
      <c r="A12" s="262" t="s">
        <v>703</v>
      </c>
      <c r="B12" s="182" t="str">
        <f ca="1">IF(LEN(A12)=0,"",INDEX('Smelter Look-up'!$A:$A,MATCH($A12,'Smelter Look-up'!$E:$E,0)))</f>
        <v>Gold</v>
      </c>
      <c r="C12" s="186" t="str">
        <f ca="1">IF(LEN(A12)=0,"",INDEX('Smelter Look-up'!$C:$C,MATCH($A12,'Smelter Look-up'!$E:$E,0)))</f>
        <v>Metalor Technologies (Hong Kong) Ltd.</v>
      </c>
      <c r="D12" s="230"/>
      <c r="E12" s="182" t="str">
        <f ca="1">IF(ISERROR($V12),"",OFFSET('Smelter Look-up'!$D$4,$V12-4,0)&amp;"")</f>
        <v>CHINA</v>
      </c>
      <c r="F12" s="182" t="str">
        <f ca="1">IF(ISERROR($V12),"",OFFSET('Smelter Look-up'!$E$4,$V12-4,0))</f>
        <v>CID001149</v>
      </c>
      <c r="G12" s="182" t="str">
        <f ca="1">IF(C12=$X$4,IF(ISERROR($V12),"Enter smelter details","RMI"),IF(ISERROR($V12),"",OFFSET('Smelter Look-up'!$F$4,$V12-4,0)))</f>
        <v>RMI</v>
      </c>
      <c r="H12" s="183">
        <f ca="1">IF(ISERROR($V12),"",OFFSET('Smelter Look-up'!$G$4,$V12-4,0))</f>
        <v>0</v>
      </c>
      <c r="I12" s="184" t="str">
        <f ca="1">IF(ISERROR($V12),"",OFFSET('Smelter Look-up'!$H$4,$V12-4,0))</f>
        <v>Kwai Chung</v>
      </c>
      <c r="J12" s="184" t="str">
        <f ca="1">IF(ISERROR($V12),"",OFFSET('Smelter Look-up'!$I$4,$V12-4,0))</f>
        <v>Hong Kong SAR (see also separate country code entry under HK)</v>
      </c>
      <c r="K12" s="224"/>
      <c r="L12" s="224"/>
      <c r="M12" s="224"/>
      <c r="N12" s="224"/>
      <c r="O12" s="224"/>
      <c r="P12" s="185"/>
      <c r="Q12" s="225"/>
      <c r="R12" s="182" t="str">
        <f ca="1">IF(ISERROR($V12),"",OFFSET('Smelter Look-up'!$C$4,$V12-4,0)&amp;"")</f>
        <v>Metalor Technologies (Hong Kong) Ltd.</v>
      </c>
      <c r="S12" s="181" t="str">
        <f t="shared" ca="1" si="3"/>
        <v>CN</v>
      </c>
      <c r="T12" s="181" t="str">
        <f ca="1">IF(B12="","",IF(ISERROR(MATCH($J12,SorP!$B$1:$B$6279,0)),"",INDIRECT("'SorP'!$A$"&amp;MATCH($S12&amp;$J12,SorP!C:C,0))))</f>
        <v>CN-HK</v>
      </c>
      <c r="U12" s="201"/>
      <c r="V12" s="226">
        <f ca="1">IF(C12="",NA(),IF(OR(C12="Smelter not listed",C12="Smelter not yet identified"),MATCH($B12&amp;$D12,'Smelter Look-up'!$J:$J,0),MATCH($B12&amp;$C12,'Smelter Look-up'!$J:$J,0)))</f>
        <v>172</v>
      </c>
      <c r="X12" s="227">
        <f t="shared" ca="1" si="4"/>
        <v>0</v>
      </c>
      <c r="AB12" s="228" t="str">
        <f t="shared" ca="1" si="5"/>
        <v>GoldMetalor Technologies (Hong Kong) Ltd.</v>
      </c>
    </row>
    <row r="13" spans="1:34" s="227" customFormat="1" ht="19.95" customHeight="1">
      <c r="A13" s="262" t="s">
        <v>705</v>
      </c>
      <c r="B13" s="182" t="str">
        <f ca="1">IF(LEN(A13)=0,"",INDEX('Smelter Look-up'!$A:$A,MATCH($A13,'Smelter Look-up'!$E:$E,0)))</f>
        <v>Gold</v>
      </c>
      <c r="C13" s="186" t="str">
        <f ca="1">IF(LEN(A13)=0,"",INDEX('Smelter Look-up'!$C:$C,MATCH($A13,'Smelter Look-up'!$E:$E,0)))</f>
        <v>Metalor Technologies S.A.</v>
      </c>
      <c r="D13" s="230"/>
      <c r="E13" s="182" t="str">
        <f ca="1">IF(ISERROR($V13),"",OFFSET('Smelter Look-up'!$D$4,$V13-4,0)&amp;"")</f>
        <v>SWITZERLAND</v>
      </c>
      <c r="F13" s="182" t="str">
        <f ca="1">IF(ISERROR($V13),"",OFFSET('Smelter Look-up'!$E$4,$V13-4,0))</f>
        <v>CID001153</v>
      </c>
      <c r="G13" s="182" t="str">
        <f ca="1">IF(C13=$X$4,IF(ISERROR($V13),"Enter smelter details","RMI"),IF(ISERROR($V13),"",OFFSET('Smelter Look-up'!$F$4,$V13-4,0)))</f>
        <v>RMI</v>
      </c>
      <c r="H13" s="183">
        <f ca="1">IF(ISERROR($V13),"",OFFSET('Smelter Look-up'!$G$4,$V13-4,0))</f>
        <v>0</v>
      </c>
      <c r="I13" s="184" t="str">
        <f ca="1">IF(ISERROR($V13),"",OFFSET('Smelter Look-up'!$H$4,$V13-4,0))</f>
        <v>Marin</v>
      </c>
      <c r="J13" s="184" t="str">
        <f ca="1">IF(ISERROR($V13),"",OFFSET('Smelter Look-up'!$I$4,$V13-4,0))</f>
        <v>Neuchâtel</v>
      </c>
      <c r="K13" s="224"/>
      <c r="L13" s="224"/>
      <c r="M13" s="224"/>
      <c r="N13" s="224"/>
      <c r="O13" s="224"/>
      <c r="P13" s="185"/>
      <c r="Q13" s="225"/>
      <c r="R13" s="182" t="str">
        <f ca="1">IF(ISERROR($V13),"",OFFSET('Smelter Look-up'!$C$4,$V13-4,0)&amp;"")</f>
        <v>Metalor Technologies S.A.</v>
      </c>
      <c r="S13" s="181" t="str">
        <f t="shared" ca="1" si="3"/>
        <v>CH</v>
      </c>
      <c r="T13" s="181" t="str">
        <f ca="1">IF(B13="","",IF(ISERROR(MATCH($J13,SorP!$B$1:$B$6279,0)),"",INDIRECT("'SorP'!$A$"&amp;MATCH($S13&amp;$J13,SorP!C:C,0))))</f>
        <v>CH-NE</v>
      </c>
      <c r="U13" s="201"/>
      <c r="V13" s="226">
        <f ca="1">IF(C13="",NA(),IF(OR(C13="Smelter not listed",C13="Smelter not yet identified"),MATCH($B13&amp;$D13,'Smelter Look-up'!$J:$J,0),MATCH($B13&amp;$C13,'Smelter Look-up'!$J:$J,0)))</f>
        <v>175</v>
      </c>
      <c r="X13" s="227">
        <f t="shared" ca="1" si="4"/>
        <v>0</v>
      </c>
      <c r="AB13" s="228" t="str">
        <f t="shared" ca="1" si="5"/>
        <v>GoldMetalor Technologies S.A.</v>
      </c>
    </row>
    <row r="14" spans="1:34" s="227" customFormat="1" ht="19.95" customHeight="1">
      <c r="A14" s="262" t="s">
        <v>704</v>
      </c>
      <c r="B14" s="182" t="str">
        <f ca="1">IF(LEN(A14)=0,"",INDEX('Smelter Look-up'!$A:$A,MATCH($A14,'Smelter Look-up'!$E:$E,0)))</f>
        <v>Gold</v>
      </c>
      <c r="C14" s="186" t="str">
        <f ca="1">IF(LEN(A14)=0,"",INDEX('Smelter Look-up'!$C:$C,MATCH($A14,'Smelter Look-up'!$E:$E,0)))</f>
        <v>Metalor Technologies (Singapore) Pte., Ltd.</v>
      </c>
      <c r="D14" s="230"/>
      <c r="E14" s="182" t="str">
        <f ca="1">IF(ISERROR($V14),"",OFFSET('Smelter Look-up'!$D$4,$V14-4,0)&amp;"")</f>
        <v>SINGAPORE</v>
      </c>
      <c r="F14" s="182" t="str">
        <f ca="1">IF(ISERROR($V14),"",OFFSET('Smelter Look-up'!$E$4,$V14-4,0))</f>
        <v>CID001152</v>
      </c>
      <c r="G14" s="182" t="str">
        <f ca="1">IF(C14=$X$4,IF(ISERROR($V14),"Enter smelter details","RMI"),IF(ISERROR($V14),"",OFFSET('Smelter Look-up'!$F$4,$V14-4,0)))</f>
        <v>RMI</v>
      </c>
      <c r="H14" s="183">
        <f ca="1">IF(ISERROR($V14),"",OFFSET('Smelter Look-up'!$G$4,$V14-4,0))</f>
        <v>0</v>
      </c>
      <c r="I14" s="184" t="str">
        <f ca="1">IF(ISERROR($V14),"",OFFSET('Smelter Look-up'!$H$4,$V14-4,0))</f>
        <v>Singapore</v>
      </c>
      <c r="J14" s="184" t="str">
        <f ca="1">IF(ISERROR($V14),"",OFFSET('Smelter Look-up'!$I$4,$V14-4,0))</f>
        <v>South West</v>
      </c>
      <c r="K14" s="224"/>
      <c r="L14" s="224"/>
      <c r="M14" s="224"/>
      <c r="N14" s="224"/>
      <c r="O14" s="224"/>
      <c r="P14" s="185"/>
      <c r="Q14" s="225"/>
      <c r="R14" s="182" t="str">
        <f ca="1">IF(ISERROR($V14),"",OFFSET('Smelter Look-up'!$C$4,$V14-4,0)&amp;"")</f>
        <v>Metalor Technologies (Singapore) Pte., Ltd.</v>
      </c>
      <c r="S14" s="181" t="str">
        <f t="shared" ca="1" si="3"/>
        <v>SG</v>
      </c>
      <c r="T14" s="181" t="str">
        <f ca="1">IF(B14="","",IF(ISERROR(MATCH($J14,SorP!$B$1:$B$6279,0)),"",INDIRECT("'SorP'!$A$"&amp;MATCH($S14&amp;$J14,SorP!C:C,0))))</f>
        <v>SG-05</v>
      </c>
      <c r="U14" s="201"/>
      <c r="V14" s="226">
        <f ca="1">IF(C14="",NA(),IF(OR(C14="Smelter not listed",C14="Smelter not yet identified"),MATCH($B14&amp;$D14,'Smelter Look-up'!$J:$J,0),MATCH($B14&amp;$C14,'Smelter Look-up'!$J:$J,0)))</f>
        <v>173</v>
      </c>
      <c r="X14" s="227">
        <f t="shared" ca="1" si="4"/>
        <v>0</v>
      </c>
      <c r="AB14" s="228" t="str">
        <f t="shared" ca="1" si="5"/>
        <v>GoldMetalor Technologies (Singapore) Pte., Ltd.</v>
      </c>
    </row>
    <row r="15" spans="1:34" s="227" customFormat="1" ht="19.95" customHeight="1">
      <c r="A15" s="262" t="s">
        <v>706</v>
      </c>
      <c r="B15" s="182" t="str">
        <f ca="1">IF(LEN(A15)=0,"",INDEX('Smelter Look-up'!$A:$A,MATCH($A15,'Smelter Look-up'!$E:$E,0)))</f>
        <v>Gold</v>
      </c>
      <c r="C15" s="186" t="str">
        <f ca="1">IF(LEN(A15)=0,"",INDEX('Smelter Look-up'!$C:$C,MATCH($A15,'Smelter Look-up'!$E:$E,0)))</f>
        <v>Metalor USA Refining Corporation</v>
      </c>
      <c r="D15" s="230"/>
      <c r="E15" s="182" t="str">
        <f ca="1">IF(ISERROR($V15),"",OFFSET('Smelter Look-up'!$D$4,$V15-4,0)&amp;"")</f>
        <v>UNITED STATES OF AMERICA</v>
      </c>
      <c r="F15" s="182" t="str">
        <f ca="1">IF(ISERROR($V15),"",OFFSET('Smelter Look-up'!$E$4,$V15-4,0))</f>
        <v>CID001157</v>
      </c>
      <c r="G15" s="182" t="str">
        <f ca="1">IF(C15=$X$4,IF(ISERROR($V15),"Enter smelter details","RMI"),IF(ISERROR($V15),"",OFFSET('Smelter Look-up'!$F$4,$V15-4,0)))</f>
        <v>RMI</v>
      </c>
      <c r="H15" s="183">
        <f ca="1">IF(ISERROR($V15),"",OFFSET('Smelter Look-up'!$G$4,$V15-4,0))</f>
        <v>0</v>
      </c>
      <c r="I15" s="184" t="str">
        <f ca="1">IF(ISERROR($V15),"",OFFSET('Smelter Look-up'!$H$4,$V15-4,0))</f>
        <v>North Attleboro</v>
      </c>
      <c r="J15" s="184" t="str">
        <f ca="1">IF(ISERROR($V15),"",OFFSET('Smelter Look-up'!$I$4,$V15-4,0))</f>
        <v>Massachusetts</v>
      </c>
      <c r="K15" s="224"/>
      <c r="L15" s="224"/>
      <c r="M15" s="224"/>
      <c r="N15" s="224"/>
      <c r="O15" s="224"/>
      <c r="P15" s="185"/>
      <c r="Q15" s="225"/>
      <c r="R15" s="182" t="str">
        <f ca="1">IF(ISERROR($V15),"",OFFSET('Smelter Look-up'!$C$4,$V15-4,0)&amp;"")</f>
        <v>Metalor USA Refining Corporation</v>
      </c>
      <c r="S15" s="181" t="str">
        <f t="shared" ca="1" si="3"/>
        <v>US</v>
      </c>
      <c r="T15" s="181" t="str">
        <f ca="1">IF(B15="","",IF(ISERROR(MATCH($J15,SorP!$B$1:$B$6279,0)),"",INDIRECT("'SorP'!$A$"&amp;MATCH($S15&amp;$J15,SorP!C:C,0))))</f>
        <v>US-MA</v>
      </c>
      <c r="U15" s="201"/>
      <c r="V15" s="226">
        <f ca="1">IF(C15="",NA(),IF(OR(C15="Smelter not listed",C15="Smelter not yet identified"),MATCH($B15&amp;$D15,'Smelter Look-up'!$J:$J,0),MATCH($B15&amp;$C15,'Smelter Look-up'!$J:$J,0)))</f>
        <v>176</v>
      </c>
      <c r="X15" s="227">
        <f t="shared" ca="1" si="4"/>
        <v>0</v>
      </c>
      <c r="AB15" s="228" t="str">
        <f t="shared" ca="1" si="5"/>
        <v>GoldMetalor USA Refining Corporation</v>
      </c>
    </row>
    <row r="16" spans="1:34" s="227" customFormat="1" ht="19.95" customHeight="1">
      <c r="A16" s="262" t="s">
        <v>675</v>
      </c>
      <c r="B16" s="182" t="str">
        <f ca="1">IF(LEN(A16)=0,"",INDEX('Smelter Look-up'!$A:$A,MATCH($A16,'Smelter Look-up'!$E:$E,0)))</f>
        <v>Gold</v>
      </c>
      <c r="C16" s="186" t="str">
        <f ca="1">IF(LEN(A16)=0,"",INDEX('Smelter Look-up'!$C:$C,MATCH($A16,'Smelter Look-up'!$E:$E,0)))</f>
        <v>Guangdong Jinding Gold Limited</v>
      </c>
      <c r="D16" s="230"/>
      <c r="E16" s="182" t="str">
        <f ca="1">IF(ISERROR($V16),"",OFFSET('Smelter Look-up'!$D$4,$V16-4,0)&amp;"")</f>
        <v>CHINA</v>
      </c>
      <c r="F16" s="182" t="str">
        <f ca="1">IF(ISERROR($V16),"",OFFSET('Smelter Look-up'!$E$4,$V16-4,0))</f>
        <v>CID002312</v>
      </c>
      <c r="G16" s="182" t="str">
        <f ca="1">IF(C16=$X$4,IF(ISERROR($V16),"Enter smelter details","RMI"),IF(ISERROR($V16),"",OFFSET('Smelter Look-up'!$F$4,$V16-4,0)))</f>
        <v>RMI</v>
      </c>
      <c r="H16" s="183">
        <f ca="1">IF(ISERROR($V16),"",OFFSET('Smelter Look-up'!$G$4,$V16-4,0))</f>
        <v>0</v>
      </c>
      <c r="I16" s="184" t="str">
        <f ca="1">IF(ISERROR($V16),"",OFFSET('Smelter Look-up'!$H$4,$V16-4,0))</f>
        <v>Guangzhou</v>
      </c>
      <c r="J16" s="184" t="str">
        <f ca="1">IF(ISERROR($V16),"",OFFSET('Smelter Look-up'!$I$4,$V16-4,0))</f>
        <v>Guangdong Sheng</v>
      </c>
      <c r="K16" s="224"/>
      <c r="L16" s="224"/>
      <c r="M16" s="224"/>
      <c r="N16" s="224"/>
      <c r="O16" s="224"/>
      <c r="P16" s="185"/>
      <c r="Q16" s="225"/>
      <c r="R16" s="182" t="str">
        <f ca="1">IF(ISERROR($V16),"",OFFSET('Smelter Look-up'!$C$4,$V16-4,0)&amp;"")</f>
        <v>Guangdong Jinding Gold Limited</v>
      </c>
      <c r="S16" s="181" t="str">
        <f t="shared" ca="1" si="3"/>
        <v>CN</v>
      </c>
      <c r="T16" s="181" t="str">
        <f ca="1">IF(B16="","",IF(ISERROR(MATCH($J16,SorP!$B$1:$B$6279,0)),"",INDIRECT("'SorP'!$A$"&amp;MATCH($S16&amp;$J16,SorP!C:C,0))))</f>
        <v>CN-GD</v>
      </c>
      <c r="U16" s="201"/>
      <c r="V16" s="226">
        <f ca="1">IF(C16="",NA(),IF(OR(C16="Smelter not listed",C16="Smelter not yet identified"),MATCH($B16&amp;$D16,'Smelter Look-up'!$J:$J,0),MATCH($B16&amp;$C16,'Smelter Look-up'!$J:$J,0)))</f>
        <v>96</v>
      </c>
      <c r="X16" s="227">
        <f t="shared" ca="1" si="4"/>
        <v>0</v>
      </c>
      <c r="AB16" s="228" t="str">
        <f t="shared" ca="1" si="5"/>
        <v>GoldGuangdong Jinding Gold Limited</v>
      </c>
    </row>
    <row r="17" spans="1:28" s="227" customFormat="1" ht="19.95" customHeight="1">
      <c r="A17" s="262" t="s">
        <v>744</v>
      </c>
      <c r="B17" s="182" t="str">
        <f ca="1">IF(LEN(A17)=0,"",INDEX('Smelter Look-up'!$A:$A,MATCH($A17,'Smelter Look-up'!$E:$E,0)))</f>
        <v>Gold</v>
      </c>
      <c r="C17" s="186" t="str">
        <f ca="1">IF(LEN(A17)=0,"",INDEX('Smelter Look-up'!$C:$C,MATCH($A17,'Smelter Look-up'!$E:$E,0)))</f>
        <v>Gold Refinery of Zijin Mining Group Co., Ltd.</v>
      </c>
      <c r="D17" s="230"/>
      <c r="E17" s="182" t="str">
        <f ca="1">IF(ISERROR($V17),"",OFFSET('Smelter Look-up'!$D$4,$V17-4,0)&amp;"")</f>
        <v>CHINA</v>
      </c>
      <c r="F17" s="182" t="str">
        <f ca="1">IF(ISERROR($V17),"",OFFSET('Smelter Look-up'!$E$4,$V17-4,0))</f>
        <v>CID002243</v>
      </c>
      <c r="G17" s="182" t="str">
        <f ca="1">IF(C17=$X$4,IF(ISERROR($V17),"Enter smelter details","RMI"),IF(ISERROR($V17),"",OFFSET('Smelter Look-up'!$F$4,$V17-4,0)))</f>
        <v>RMI</v>
      </c>
      <c r="H17" s="183">
        <f ca="1">IF(ISERROR($V17),"",OFFSET('Smelter Look-up'!$G$4,$V17-4,0))</f>
        <v>0</v>
      </c>
      <c r="I17" s="184" t="str">
        <f ca="1">IF(ISERROR($V17),"",OFFSET('Smelter Look-up'!$H$4,$V17-4,0))</f>
        <v>Shanghang</v>
      </c>
      <c r="J17" s="184" t="str">
        <f ca="1">IF(ISERROR($V17),"",OFFSET('Smelter Look-up'!$I$4,$V17-4,0))</f>
        <v>Fujian Sheng</v>
      </c>
      <c r="K17" s="224"/>
      <c r="L17" s="224"/>
      <c r="M17" s="224"/>
      <c r="N17" s="224"/>
      <c r="O17" s="224"/>
      <c r="P17" s="185"/>
      <c r="Q17" s="225"/>
      <c r="R17" s="182" t="str">
        <f ca="1">IF(ISERROR($V17),"",OFFSET('Smelter Look-up'!$C$4,$V17-4,0)&amp;"")</f>
        <v>Gold Refinery of Zijin Mining Group Co., Ltd.</v>
      </c>
      <c r="S17" s="181" t="str">
        <f t="shared" ca="1" si="3"/>
        <v>CN</v>
      </c>
      <c r="T17" s="181" t="str">
        <f ca="1">IF(B17="","",IF(ISERROR(MATCH($J17,SorP!$B$1:$B$6279,0)),"",INDIRECT("'SorP'!$A$"&amp;MATCH($S17&amp;$J17,SorP!C:C,0))))</f>
        <v>CN-FJ</v>
      </c>
      <c r="U17" s="201"/>
      <c r="V17" s="226">
        <f ca="1">IF(C17="",NA(),IF(OR(C17="Smelter not listed",C17="Smelter not yet identified"),MATCH($B17&amp;$D17,'Smelter Look-up'!$J:$J,0),MATCH($B17&amp;$C17,'Smelter Look-up'!$J:$J,0)))</f>
        <v>92</v>
      </c>
      <c r="X17" s="227">
        <f t="shared" ca="1" si="4"/>
        <v>0</v>
      </c>
      <c r="AB17" s="228" t="str">
        <f t="shared" ca="1" si="5"/>
        <v>GoldGold Refinery of Zijin Mining Group Co., Ltd.</v>
      </c>
    </row>
    <row r="18" spans="1:28" s="227" customFormat="1" ht="19.95" customHeight="1">
      <c r="A18" s="181" t="s">
        <v>781</v>
      </c>
      <c r="B18" s="182" t="str">
        <f ca="1">IF(LEN(A18)=0,"",INDEX('Smelter Look-up'!$A:$A,MATCH($A18,'Smelter Look-up'!$E:$E,0)))</f>
        <v>Tin</v>
      </c>
      <c r="C18" s="186" t="str">
        <f ca="1">IF(LEN(A18)=0,"",INDEX('Smelter Look-up'!$C:$C,MATCH($A18,'Smelter Look-up'!$E:$E,0)))</f>
        <v>PT Timah Tbk Mentok</v>
      </c>
      <c r="D18" s="230"/>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4"/>
      <c r="L18" s="224"/>
      <c r="M18" s="224"/>
      <c r="N18" s="224"/>
      <c r="O18" s="224"/>
      <c r="P18" s="185"/>
      <c r="Q18" s="225"/>
      <c r="R18" s="182" t="str">
        <f ca="1">IF(ISERROR($V18),"",OFFSET('Smelter Look-up'!$C$4,$V18-4,0)&amp;"")</f>
        <v>PT Timah Tbk Mentok</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514</v>
      </c>
      <c r="X18" s="227">
        <f t="shared" ca="1" si="4"/>
        <v>0</v>
      </c>
      <c r="AB18" s="228" t="str">
        <f t="shared" ca="1" si="5"/>
        <v>TinPT Timah Tbk Mentok</v>
      </c>
    </row>
    <row r="19" spans="1:28" s="227" customFormat="1" ht="50.4">
      <c r="A19" s="181" t="s">
        <v>770</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3"/>
        <v>CN</v>
      </c>
      <c r="T19" s="181" t="str">
        <f ca="1">IF(B19="","",IF(ISERROR(MATCH($J19,SorP!$B$1:$B$6279,0)),"",INDIRECT("'SorP'!$A$"&amp;MATCH($S19&amp;$J19,SorP!C:C,0))))</f>
        <v>CN-GX</v>
      </c>
      <c r="U19" s="201"/>
      <c r="V19" s="226">
        <f ca="1">IF(C19="",NA(),IF(OR(C19="Smelter not listed",C19="Smelter not yet identified"),MATCH($B19&amp;$D19,'Smelter Look-up'!$J:$J,0),MATCH($B19&amp;$C19,'Smelter Look-up'!$J:$J,0)))</f>
        <v>403</v>
      </c>
      <c r="X19" s="227">
        <f t="shared" ca="1" si="4"/>
        <v>0</v>
      </c>
      <c r="AB19" s="228" t="str">
        <f t="shared" ca="1" si="5"/>
        <v>TinChina Tin Group Co., Ltd.</v>
      </c>
    </row>
    <row r="20" spans="1:28" s="227" customFormat="1" ht="88.2">
      <c r="A20" s="181" t="s">
        <v>787</v>
      </c>
      <c r="B20" s="182" t="str">
        <f ca="1">IF(LEN(A20)=0,"",INDEX('Smelter Look-up'!$A:$A,MATCH($A20,'Smelter Look-up'!$E:$E,0)))</f>
        <v>Tin</v>
      </c>
      <c r="C20" s="186" t="str">
        <f ca="1">IF(LEN(A20)=0,"",INDEX('Smelter Look-up'!$C:$C,MATCH($A20,'Smelter Look-up'!$E:$E,0)))</f>
        <v>Tin Smelting Branch of Yunnan Tin Co., Ltd.</v>
      </c>
      <c r="D20" s="230"/>
      <c r="E20" s="182" t="str">
        <f ca="1">IF(ISERROR($V20),"",OFFSET('Smelter Look-up'!$D$4,$V20-4,0)&amp;"")</f>
        <v>CHINA</v>
      </c>
      <c r="F20" s="182" t="str">
        <f ca="1">IF(ISERROR($V20),"",OFFSET('Smelter Look-up'!$E$4,$V20-4,0))</f>
        <v>CID002180</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4"/>
      <c r="L20" s="224"/>
      <c r="M20" s="224"/>
      <c r="N20" s="224"/>
      <c r="O20" s="224"/>
      <c r="P20" s="185"/>
      <c r="Q20" s="225"/>
      <c r="R20" s="182" t="str">
        <f ca="1">IF(ISERROR($V20),"",OFFSET('Smelter Look-up'!$C$4,$V20-4,0)&amp;"")</f>
        <v>Tin Smelting Branch of Yunnan Tin Co., Ltd.</v>
      </c>
      <c r="S20" s="181" t="str">
        <f t="shared" ca="1" si="3"/>
        <v>CN</v>
      </c>
      <c r="T20" s="181" t="str">
        <f ca="1">IF(B20="","",IF(ISERROR(MATCH($J20,SorP!$B$1:$B$6279,0)),"",INDIRECT("'SorP'!$A$"&amp;MATCH($S20&amp;$J20,SorP!C:C,0))))</f>
        <v>CN-YN</v>
      </c>
      <c r="U20" s="201"/>
      <c r="V20" s="226">
        <f ca="1">IF(C20="",NA(),IF(OR(C20="Smelter not listed",C20="Smelter not yet identified"),MATCH($B20&amp;$D20,'Smelter Look-up'!$J:$J,0),MATCH($B20&amp;$C20,'Smelter Look-up'!$J:$J,0)))</f>
        <v>529</v>
      </c>
      <c r="X20" s="227">
        <f t="shared" ca="1" si="4"/>
        <v>0</v>
      </c>
      <c r="AB20" s="228" t="str">
        <f t="shared" ca="1" si="5"/>
        <v>TinTin Smelting Branch of Yunnan Tin Co., Ltd.</v>
      </c>
    </row>
    <row r="21" spans="1:28" s="227" customFormat="1" ht="50.4">
      <c r="A21" s="181" t="s">
        <v>800</v>
      </c>
      <c r="B21" s="182" t="str">
        <f ca="1">IF(LEN(A21)=0,"",INDEX('Smelter Look-up'!$A:$A,MATCH($A21,'Smelter Look-up'!$E:$E,0)))</f>
        <v>Tin</v>
      </c>
      <c r="C21" s="186" t="str">
        <f ca="1">IF(LEN(A21)=0,"",INDEX('Smelter Look-up'!$C:$C,MATCH($A21,'Smelter Look-up'!$E:$E,0)))</f>
        <v>PT Timah Tbk Kundur</v>
      </c>
      <c r="D21" s="230"/>
      <c r="E21" s="182" t="str">
        <f ca="1">IF(ISERROR($V21),"",OFFSET('Smelter Look-up'!$D$4,$V21-4,0)&amp;"")</f>
        <v>INDONESIA</v>
      </c>
      <c r="F21" s="182" t="str">
        <f ca="1">IF(ISERROR($V21),"",OFFSET('Smelter Look-up'!$E$4,$V21-4,0))</f>
        <v>CID001477</v>
      </c>
      <c r="G21" s="182" t="str">
        <f ca="1">IF(C21=$X$4,IF(ISERROR($V21),"Enter smelter details","RMI"),IF(ISERROR($V21),"",OFFSET('Smelter Look-up'!$F$4,$V21-4,0)))</f>
        <v>RMI</v>
      </c>
      <c r="H21" s="183">
        <f ca="1">IF(ISERROR($V21),"",OFFSET('Smelter Look-up'!$G$4,$V21-4,0))</f>
        <v>0</v>
      </c>
      <c r="I21" s="184" t="str">
        <f ca="1">IF(ISERROR($V21),"",OFFSET('Smelter Look-up'!$H$4,$V21-4,0))</f>
        <v>Kundur</v>
      </c>
      <c r="J21" s="184" t="str">
        <f ca="1">IF(ISERROR($V21),"",OFFSET('Smelter Look-up'!$I$4,$V21-4,0))</f>
        <v>Riau</v>
      </c>
      <c r="K21" s="224"/>
      <c r="L21" s="224"/>
      <c r="M21" s="224"/>
      <c r="N21" s="224"/>
      <c r="O21" s="224"/>
      <c r="P21" s="185"/>
      <c r="Q21" s="225"/>
      <c r="R21" s="182" t="str">
        <f ca="1">IF(ISERROR($V21),"",OFFSET('Smelter Look-up'!$C$4,$V21-4,0)&amp;"")</f>
        <v>PT Timah Tbk Kundur</v>
      </c>
      <c r="S21" s="181" t="str">
        <f t="shared" ca="1" si="3"/>
        <v>ID</v>
      </c>
      <c r="T21" s="181" t="str">
        <f ca="1">IF(B21="","",IF(ISERROR(MATCH($J21,SorP!$B$1:$B$6279,0)),"",INDIRECT("'SorP'!$A$"&amp;MATCH($S21&amp;$J21,SorP!C:C,0))))</f>
        <v>ID-RI</v>
      </c>
      <c r="U21" s="201"/>
      <c r="V21" s="226">
        <f ca="1">IF(C21="",NA(),IF(OR(C21="Smelter not listed",C21="Smelter not yet identified"),MATCH($B21&amp;$D21,'Smelter Look-up'!$J:$J,0),MATCH($B21&amp;$C21,'Smelter Look-up'!$J:$J,0)))</f>
        <v>513</v>
      </c>
      <c r="X21" s="227">
        <f t="shared" ca="1" si="4"/>
        <v>0</v>
      </c>
      <c r="AB21" s="228" t="str">
        <f t="shared" ca="1" si="5"/>
        <v>TinPT Timah Tbk Kundur</v>
      </c>
    </row>
    <row r="22" spans="1:28" s="227" customFormat="1" ht="88.2">
      <c r="A22" s="181" t="s">
        <v>767</v>
      </c>
      <c r="B22" s="182" t="str">
        <f ca="1">IF(LEN(A22)=0,"",INDEX('Smelter Look-up'!$A:$A,MATCH($A22,'Smelter Look-up'!$E:$E,0)))</f>
        <v>Tin</v>
      </c>
      <c r="C22" s="186" t="str">
        <f ca="1">IF(LEN(A22)=0,"",INDEX('Smelter Look-up'!$C:$C,MATCH($A22,'Smelter Look-up'!$E:$E,0)))</f>
        <v>Gejiu Non-Ferrous Metal Processing Co., Ltd.</v>
      </c>
      <c r="D22" s="230"/>
      <c r="E22" s="182" t="str">
        <f ca="1">IF(ISERROR($V22),"",OFFSET('Smelter Look-up'!$D$4,$V22-4,0)&amp;"")</f>
        <v>CHINA</v>
      </c>
      <c r="F22" s="182" t="str">
        <f ca="1">IF(ISERROR($V22),"",OFFSET('Smelter Look-up'!$E$4,$V22-4,0))</f>
        <v>CID000538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Gejiu Non-Ferrous Metal Processing Co., Ltd.</v>
      </c>
      <c r="S22" s="181" t="str">
        <f t="shared" ca="1" si="3"/>
        <v>CN</v>
      </c>
      <c r="T22" s="181" t="str">
        <f ca="1">IF(B22="","",IF(ISERROR(MATCH($J22,SorP!$B$1:$B$6279,0)),"",INDIRECT("'SorP'!$A$"&amp;MATCH($S22&amp;$J22,SorP!C:C,0))))</f>
        <v>CN-YN</v>
      </c>
      <c r="U22" s="201"/>
      <c r="V22" s="226">
        <f ca="1">IF(C22="",NA(),IF(OR(C22="Smelter not listed",C22="Smelter not yet identified"),MATCH($B22&amp;$D22,'Smelter Look-up'!$J:$J,0),MATCH($B22&amp;$C22,'Smelter Look-up'!$J:$J,0)))</f>
        <v>436</v>
      </c>
      <c r="X22" s="227">
        <f t="shared" ca="1" si="4"/>
        <v>0</v>
      </c>
      <c r="AB22" s="228" t="str">
        <f t="shared" ca="1" si="5"/>
        <v>TinGejiu Non-Ferrous Metal Processing Co., Ltd.</v>
      </c>
    </row>
    <row r="23" spans="1:28" s="227" customFormat="1" ht="88.2">
      <c r="A23" s="181" t="s">
        <v>786</v>
      </c>
      <c r="B23" s="182" t="str">
        <f ca="1">IF(LEN(A23)=0,"",INDEX('Smelter Look-up'!$A:$A,MATCH($A23,'Smelter Look-up'!$E:$E,0)))</f>
        <v>Tin</v>
      </c>
      <c r="C23" s="186" t="str">
        <f ca="1">IF(LEN(A23)=0,"",INDEX('Smelter Look-up'!$C:$C,MATCH($A23,'Smelter Look-up'!$E:$E,0)))</f>
        <v>Yunnan Chengfeng Non-ferrous Metals Co., Ltd.</v>
      </c>
      <c r="D23" s="230"/>
      <c r="E23" s="182" t="str">
        <f ca="1">IF(ISERROR($V23),"",OFFSET('Smelter Look-up'!$D$4,$V23-4,0)&amp;"")</f>
        <v>CHINA</v>
      </c>
      <c r="F23" s="182" t="str">
        <f ca="1">IF(ISERROR($V23),"",OFFSET('Smelter Look-up'!$E$4,$V23-4,0))</f>
        <v>CID002158</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Yunnan Chengfeng Non-ferrous Metals Co., Ltd.</v>
      </c>
      <c r="S23" s="181" t="str">
        <f t="shared" ca="1" si="3"/>
        <v>CN</v>
      </c>
      <c r="T23" s="181" t="str">
        <f ca="1">IF(B23="","",IF(ISERROR(MATCH($J23,SorP!$B$1:$B$6279,0)),"",INDIRECT("'SorP'!$A$"&amp;MATCH($S23&amp;$J23,SorP!C:C,0))))</f>
        <v>CN-YN</v>
      </c>
      <c r="U23" s="201"/>
      <c r="V23" s="226">
        <f ca="1">IF(C23="",NA(),IF(OR(C23="Smelter not listed",C23="Smelter not yet identified"),MATCH($B23&amp;$D23,'Smelter Look-up'!$J:$J,0),MATCH($B23&amp;$C23,'Smelter Look-up'!$J:$J,0)))</f>
        <v>543</v>
      </c>
      <c r="X23" s="227">
        <f t="shared" ca="1" si="4"/>
        <v>0</v>
      </c>
      <c r="AB23" s="228" t="str">
        <f t="shared" ca="1" si="5"/>
        <v>TinYunnan Chengfeng Non-ferrous Metals Co., Ltd.</v>
      </c>
    </row>
    <row r="24" spans="1:28" s="227" customFormat="1" ht="75.599999999999994">
      <c r="A24" s="181" t="s">
        <v>771</v>
      </c>
      <c r="B24" s="182" t="str">
        <f ca="1">IF(LEN(A24)=0,"",INDEX('Smelter Look-up'!$A:$A,MATCH($A24,'Smelter Look-up'!$E:$E,0)))</f>
        <v>Tin</v>
      </c>
      <c r="C24" s="186" t="str">
        <f ca="1">IF(LEN(A24)=0,"",INDEX('Smelter Look-up'!$C:$C,MATCH($A24,'Smelter Look-up'!$E:$E,0)))</f>
        <v>Malaysia Smelting Corporation (MSC)</v>
      </c>
      <c r="D24" s="230"/>
      <c r="E24" s="182" t="str">
        <f ca="1">IF(ISERROR($V24),"",OFFSET('Smelter Look-up'!$D$4,$V24-4,0)&amp;"")</f>
        <v>MALAYSIA</v>
      </c>
      <c r="F24" s="182" t="str">
        <f ca="1">IF(ISERROR($V24),"",OFFSET('Smelter Look-up'!$E$4,$V24-4,0))</f>
        <v>CID001105</v>
      </c>
      <c r="G24" s="182" t="str">
        <f ca="1">IF(C24=$X$4,IF(ISERROR($V24),"Enter smelter details","RMI"),IF(ISERROR($V24),"",OFFSET('Smelter Look-up'!$F$4,$V24-4,0)))</f>
        <v>RMI</v>
      </c>
      <c r="H24" s="183">
        <f ca="1">IF(ISERROR($V24),"",OFFSET('Smelter Look-up'!$G$4,$V24-4,0))</f>
        <v>0</v>
      </c>
      <c r="I24" s="184" t="str">
        <f ca="1">IF(ISERROR($V24),"",OFFSET('Smelter Look-up'!$H$4,$V24-4,0))</f>
        <v>Butterworth</v>
      </c>
      <c r="J24" s="184" t="str">
        <f ca="1">IF(ISERROR($V24),"",OFFSET('Smelter Look-up'!$I$4,$V24-4,0))</f>
        <v>Pulau Pinang</v>
      </c>
      <c r="K24" s="224"/>
      <c r="L24" s="224"/>
      <c r="M24" s="224"/>
      <c r="N24" s="224"/>
      <c r="O24" s="224"/>
      <c r="P24" s="185"/>
      <c r="Q24" s="225"/>
      <c r="R24" s="182" t="str">
        <f ca="1">IF(ISERROR($V24),"",OFFSET('Smelter Look-up'!$C$4,$V24-4,0)&amp;"")</f>
        <v>Malaysia Smelting Corporation (MSC)</v>
      </c>
      <c r="S24" s="181" t="str">
        <f t="shared" ca="1" si="3"/>
        <v>MY</v>
      </c>
      <c r="T24" s="181" t="str">
        <f ca="1">IF(B24="","",IF(ISERROR(MATCH($J24,SorP!$B$1:$B$6279,0)),"",INDIRECT("'SorP'!$A$"&amp;MATCH($S24&amp;$J24,SorP!C:C,0))))</f>
        <v>MY-07</v>
      </c>
      <c r="U24" s="201"/>
      <c r="V24" s="226">
        <f ca="1">IF(C24="",NA(),IF(OR(C24="Smelter not listed",C24="Smelter not yet identified"),MATCH($B24&amp;$D24,'Smelter Look-up'!$J:$J,0),MATCH($B24&amp;$C24,'Smelter Look-up'!$J:$J,0)))</f>
        <v>458</v>
      </c>
      <c r="X24" s="227">
        <f t="shared" ca="1" si="4"/>
        <v>0</v>
      </c>
      <c r="AB24" s="228" t="str">
        <f t="shared" ca="1" si="5"/>
        <v>TinMalaysia Smelting Corporation (MSC)</v>
      </c>
    </row>
    <row r="25" spans="1:28" s="227" customFormat="1" ht="100.8">
      <c r="A25" s="181" t="s">
        <v>2278</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3"/>
        <v>CN</v>
      </c>
      <c r="T25" s="181" t="str">
        <f ca="1">IF(B25="","",IF(ISERROR(MATCH($J25,SorP!$B$1:$B$6279,0)),"",INDIRECT("'SorP'!$A$"&amp;MATCH($S25&amp;$J25,SorP!C:C,0))))</f>
        <v>CN-HN</v>
      </c>
      <c r="U25" s="201"/>
      <c r="V25" s="226">
        <f ca="1">IF(C25="",NA(),IF(OR(C25="Smelter not listed",C25="Smelter not yet identified"),MATCH($B25&amp;$D25,'Smelter Look-up'!$J:$J,0),MATCH($B25&amp;$C25,'Smelter Look-up'!$J:$J,0)))</f>
        <v>400</v>
      </c>
      <c r="X25" s="227">
        <f t="shared" ca="1" si="4"/>
        <v>0</v>
      </c>
      <c r="AB25" s="228" t="str">
        <f t="shared" ca="1" si="5"/>
        <v>TinChenzhou Yunxiang Mining and Metallurgy Co., Ltd.</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D55C2C-6047-4E14-93B2-CD79EF91DDF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Epec,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Perry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cperry@epectec.com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508 995-5171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Perry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cperry@epectec.com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Keith Araujo</cp:lastModifiedBy>
  <cp:lastPrinted>2015-04-21T20:47:43Z</cp:lastPrinted>
  <dcterms:created xsi:type="dcterms:W3CDTF">2010-06-21T21:00:23Z</dcterms:created>
  <dcterms:modified xsi:type="dcterms:W3CDTF">2023-10-02T20:13:34Z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